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lrisorto\AppData\Local\Microsoft\Windows\INetCache\Content.Outlook\4517ECHW\"/>
    </mc:Choice>
  </mc:AlternateContent>
  <xr:revisionPtr revIDLastSave="0" documentId="13_ncr:1_{45A75DD8-3114-454D-8072-D402EA91218B}" xr6:coauthVersionLast="37" xr6:coauthVersionMax="45" xr10:uidLastSave="{00000000-0000-0000-0000-000000000000}"/>
  <bookViews>
    <workbookView xWindow="-105" yWindow="-105" windowWidth="19425" windowHeight="10425" tabRatio="404" xr2:uid="{00000000-000D-0000-FFFF-FFFF00000000}"/>
  </bookViews>
  <sheets>
    <sheet name="Requisiti_Accreditamento_XXXVII" sheetId="112" r:id="rId1"/>
    <sheet name="Collegio XXXVII" sheetId="113" r:id="rId2"/>
    <sheet name="Importi banca dati MIUR-ACCRED." sheetId="115" state="hidden" r:id="rId3"/>
  </sheets>
  <externalReferences>
    <externalReference r:id="rId4"/>
  </externalReferences>
  <definedNames>
    <definedName name="_xlnm._FilterDatabase" localSheetId="0" hidden="1">Requisiti_Accreditamento_XXXVII!$A$3:$BS$4</definedName>
  </definedNames>
  <calcPr calcId="179021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15" l="1"/>
  <c r="BD114" i="112" s="1"/>
  <c r="I31" i="115"/>
  <c r="BD113" i="112" s="1"/>
  <c r="H31" i="115"/>
  <c r="BD112" i="112" s="1"/>
  <c r="G31" i="115"/>
  <c r="BD111" i="112" s="1"/>
  <c r="J30" i="115"/>
  <c r="I30" i="115"/>
  <c r="H30" i="115"/>
  <c r="G30" i="115"/>
  <c r="H15" i="115"/>
  <c r="H23" i="115" s="1"/>
  <c r="J34" i="115" s="1"/>
  <c r="G15" i="115"/>
  <c r="G23" i="115" s="1"/>
  <c r="J33" i="115" s="1"/>
  <c r="F15" i="115"/>
  <c r="F23" i="115" s="1"/>
  <c r="I14" i="115"/>
  <c r="I22" i="115" s="1"/>
  <c r="I35" i="115" s="1"/>
  <c r="H14" i="115"/>
  <c r="H22" i="115" s="1"/>
  <c r="I34" i="115" s="1"/>
  <c r="G14" i="115"/>
  <c r="G22" i="115" s="1"/>
  <c r="I33" i="115" s="1"/>
  <c r="F14" i="115"/>
  <c r="F22" i="115" s="1"/>
  <c r="I13" i="115"/>
  <c r="I21" i="115" s="1"/>
  <c r="H35" i="115" s="1"/>
  <c r="H13" i="115"/>
  <c r="H21" i="115" s="1"/>
  <c r="H34" i="115" s="1"/>
  <c r="G13" i="115"/>
  <c r="G21" i="115" s="1"/>
  <c r="H33" i="115" s="1"/>
  <c r="F13" i="115"/>
  <c r="F21" i="115" s="1"/>
  <c r="I12" i="115"/>
  <c r="I20" i="115" s="1"/>
  <c r="G35" i="115" s="1"/>
  <c r="H12" i="115"/>
  <c r="H20" i="115" s="1"/>
  <c r="G34" i="115" s="1"/>
  <c r="G12" i="115"/>
  <c r="G20" i="115" s="1"/>
  <c r="G33" i="115" s="1"/>
  <c r="F12" i="115"/>
  <c r="F20" i="115" s="1"/>
  <c r="BB114" i="112" l="1"/>
  <c r="BC114" i="112" s="1"/>
  <c r="AZ114" i="112"/>
  <c r="BA114" i="112" s="1"/>
  <c r="AW114" i="112"/>
  <c r="AE114" i="112"/>
  <c r="AC114" i="112"/>
  <c r="AA114" i="112"/>
  <c r="W114" i="112"/>
  <c r="S114" i="112"/>
  <c r="Q114" i="112"/>
  <c r="P114" i="112"/>
  <c r="BC113" i="112"/>
  <c r="BB113" i="112"/>
  <c r="AZ113" i="112"/>
  <c r="BA113" i="112" s="1"/>
  <c r="AW113" i="112"/>
  <c r="AE113" i="112"/>
  <c r="AC113" i="112"/>
  <c r="AA113" i="112"/>
  <c r="W113" i="112"/>
  <c r="S113" i="112"/>
  <c r="Q113" i="112"/>
  <c r="P113" i="112"/>
  <c r="BB112" i="112"/>
  <c r="BC112" i="112" s="1"/>
  <c r="AZ112" i="112"/>
  <c r="BA112" i="112" s="1"/>
  <c r="AW112" i="112"/>
  <c r="AE112" i="112"/>
  <c r="AC112" i="112"/>
  <c r="AA112" i="112"/>
  <c r="W112" i="112"/>
  <c r="S112" i="112"/>
  <c r="Q112" i="112"/>
  <c r="P112" i="112"/>
  <c r="BB111" i="112"/>
  <c r="BC111" i="112" s="1"/>
  <c r="BA111" i="112"/>
  <c r="AZ111" i="112"/>
  <c r="AW111" i="112"/>
  <c r="AT111" i="112"/>
  <c r="AU111" i="112" s="1"/>
  <c r="AE111" i="112"/>
  <c r="AC111" i="112"/>
  <c r="AA111" i="112"/>
  <c r="W111" i="112"/>
  <c r="S111" i="112"/>
  <c r="Q111" i="112"/>
  <c r="N111" i="112"/>
  <c r="P111" i="112" s="1"/>
  <c r="AZ93" i="112" l="1"/>
  <c r="BA93" i="112"/>
  <c r="BB93" i="112"/>
  <c r="BC93" i="112"/>
  <c r="BD93" i="112"/>
  <c r="AZ92" i="112"/>
  <c r="BA92" i="112"/>
  <c r="BB92" i="112"/>
  <c r="BC92" i="112"/>
  <c r="BD92" i="112"/>
  <c r="AZ91" i="112"/>
  <c r="BA91" i="112"/>
  <c r="BB91" i="112"/>
  <c r="BC91" i="112"/>
  <c r="BD91" i="112"/>
  <c r="AZ90" i="112"/>
  <c r="BA90" i="112"/>
  <c r="BB90" i="112"/>
  <c r="BC90" i="112"/>
  <c r="BD90" i="112"/>
  <c r="S93" i="112"/>
  <c r="S92" i="112"/>
  <c r="S91" i="112"/>
  <c r="S90" i="112"/>
  <c r="AC93" i="112"/>
  <c r="AC92" i="112"/>
  <c r="AC91" i="112"/>
  <c r="AC90" i="112"/>
  <c r="AA93" i="112"/>
  <c r="AA92" i="112"/>
  <c r="AA91" i="112"/>
  <c r="AA90" i="112"/>
  <c r="AW93" i="112"/>
  <c r="AE93" i="112"/>
  <c r="W93" i="112"/>
  <c r="Q93" i="112"/>
  <c r="P93" i="112"/>
  <c r="AW92" i="112"/>
  <c r="AE92" i="112"/>
  <c r="W92" i="112"/>
  <c r="Q92" i="112"/>
  <c r="P92" i="112"/>
  <c r="AW91" i="112"/>
  <c r="AE91" i="112"/>
  <c r="W91" i="112"/>
  <c r="Q91" i="112"/>
  <c r="P91" i="112"/>
  <c r="AW90" i="112"/>
  <c r="AT90" i="112"/>
  <c r="AU90" i="112"/>
  <c r="AE90" i="112"/>
  <c r="W90" i="112"/>
  <c r="Q90" i="112"/>
  <c r="N90" i="112"/>
  <c r="P90" i="112"/>
  <c r="AW57" i="112"/>
  <c r="AX57" i="112"/>
  <c r="AU56" i="112"/>
  <c r="AV56" i="112"/>
  <c r="AU57" i="112"/>
  <c r="AV57" i="112"/>
  <c r="AW56" i="112"/>
  <c r="AX56" i="112"/>
  <c r="AW55" i="112"/>
  <c r="AX55" i="112"/>
  <c r="AU55" i="112"/>
  <c r="AV55" i="112"/>
  <c r="AW54" i="112"/>
  <c r="AX54" i="112"/>
  <c r="AU54" i="112"/>
  <c r="AV54" i="112"/>
  <c r="AY55" i="112"/>
  <c r="AY54" i="112"/>
  <c r="AY57" i="112"/>
  <c r="AY56" i="112"/>
  <c r="BB70" i="112"/>
  <c r="BC70" i="112"/>
  <c r="BB71" i="112"/>
  <c r="BC71" i="112"/>
  <c r="BB72" i="112"/>
  <c r="BC72" i="112"/>
  <c r="BB69" i="112"/>
  <c r="BC69" i="112"/>
  <c r="AZ70" i="112"/>
  <c r="BA70" i="112"/>
  <c r="BD70" i="112"/>
  <c r="AZ71" i="112"/>
  <c r="BA71" i="112"/>
  <c r="BD71" i="112"/>
  <c r="AZ72" i="112"/>
  <c r="BA72" i="112"/>
  <c r="BD72" i="112"/>
  <c r="AZ69" i="112"/>
  <c r="BA69" i="112"/>
  <c r="BD69" i="112"/>
  <c r="AT69" i="112"/>
  <c r="AU69" i="112"/>
  <c r="W70" i="112"/>
  <c r="W71" i="112"/>
  <c r="W72" i="112"/>
  <c r="W69" i="112"/>
  <c r="AE70" i="112"/>
  <c r="AE71" i="112"/>
  <c r="AE72" i="112"/>
  <c r="AE69" i="112"/>
  <c r="AC70" i="112"/>
  <c r="AC71" i="112"/>
  <c r="AC72" i="112"/>
  <c r="AC69" i="112"/>
  <c r="S70" i="112"/>
  <c r="S71" i="112"/>
  <c r="S72" i="112"/>
  <c r="S69" i="112"/>
  <c r="AW72" i="112"/>
  <c r="AA72" i="112"/>
  <c r="Q72" i="112"/>
  <c r="P72" i="112"/>
  <c r="AW71" i="112"/>
  <c r="AA71" i="112"/>
  <c r="Q71" i="112"/>
  <c r="P71" i="112"/>
  <c r="AW70" i="112"/>
  <c r="AA70" i="112"/>
  <c r="Q70" i="112"/>
  <c r="P70" i="112"/>
  <c r="AW69" i="112"/>
  <c r="AA69" i="112"/>
  <c r="Q69" i="112"/>
  <c r="N69" i="112"/>
  <c r="P69" i="112"/>
  <c r="N54" i="112"/>
  <c r="AR57" i="112"/>
  <c r="AS57" i="112"/>
  <c r="AP57" i="112"/>
  <c r="AF57" i="112"/>
  <c r="AC57" i="112"/>
  <c r="Z57" i="112"/>
  <c r="W57" i="112"/>
  <c r="S57" i="112"/>
  <c r="Q57" i="112"/>
  <c r="N57" i="112"/>
  <c r="P57" i="112"/>
  <c r="AR56" i="112"/>
  <c r="AS56" i="112"/>
  <c r="AP56" i="112"/>
  <c r="AF56" i="112"/>
  <c r="AC56" i="112"/>
  <c r="Z56" i="112"/>
  <c r="W56" i="112"/>
  <c r="S56" i="112"/>
  <c r="Q56" i="112"/>
  <c r="N56" i="112"/>
  <c r="P56" i="112"/>
  <c r="AR55" i="112"/>
  <c r="AS55" i="112"/>
  <c r="AP55" i="112"/>
  <c r="Z55" i="112"/>
  <c r="W55" i="112"/>
  <c r="S55" i="112"/>
  <c r="Q55" i="112"/>
  <c r="N55" i="112"/>
  <c r="P55" i="112"/>
  <c r="AR54" i="112"/>
  <c r="AS54" i="112"/>
  <c r="AP54" i="112"/>
  <c r="Z54" i="112"/>
  <c r="W54" i="112"/>
  <c r="S54" i="112"/>
  <c r="Q54" i="112"/>
  <c r="P54" i="112"/>
  <c r="AF41" i="112"/>
  <c r="AF42" i="112"/>
  <c r="AF43" i="112"/>
  <c r="AF40" i="112"/>
  <c r="AO45" i="112"/>
  <c r="N43" i="112"/>
  <c r="P43" i="112"/>
  <c r="N42" i="112"/>
  <c r="P42" i="112"/>
  <c r="N41" i="112"/>
  <c r="P41" i="112"/>
  <c r="N40" i="112"/>
  <c r="P40" i="112"/>
  <c r="AT43" i="112"/>
  <c r="AU43" i="112"/>
  <c r="AR43" i="112"/>
  <c r="AC43" i="112"/>
  <c r="Z43" i="112"/>
  <c r="W43" i="112"/>
  <c r="S43" i="112"/>
  <c r="Q43" i="112"/>
  <c r="AT42" i="112"/>
  <c r="AU42" i="112"/>
  <c r="AR42" i="112"/>
  <c r="AC42" i="112"/>
  <c r="Z42" i="112"/>
  <c r="W42" i="112"/>
  <c r="S42" i="112"/>
  <c r="Q42" i="112"/>
  <c r="AT41" i="112"/>
  <c r="AU41" i="112"/>
  <c r="AR41" i="112"/>
  <c r="AC41" i="112"/>
  <c r="Z41" i="112"/>
  <c r="W41" i="112"/>
  <c r="S41" i="112"/>
  <c r="Q41" i="112"/>
  <c r="AT40" i="112"/>
  <c r="AU40" i="112"/>
  <c r="AR40" i="112"/>
  <c r="AC40" i="112"/>
  <c r="Z40" i="112"/>
  <c r="W40" i="112"/>
  <c r="S40" i="112"/>
  <c r="Q40" i="112"/>
  <c r="AT29" i="112"/>
  <c r="AU29" i="112"/>
  <c r="AC29" i="112"/>
  <c r="AT27" i="112"/>
  <c r="AU27" i="112"/>
  <c r="AT28" i="112"/>
  <c r="AU28" i="112"/>
  <c r="AT26" i="112"/>
  <c r="AU26" i="112"/>
  <c r="AC27" i="112"/>
  <c r="AC28" i="112"/>
  <c r="AC26" i="112"/>
  <c r="AR29" i="112"/>
  <c r="Z29" i="112"/>
  <c r="W29" i="112"/>
  <c r="S29" i="112"/>
  <c r="Q29" i="112"/>
  <c r="P29" i="112"/>
  <c r="AR28" i="112"/>
  <c r="Z28" i="112"/>
  <c r="W28" i="112"/>
  <c r="S28" i="112"/>
  <c r="Q28" i="112"/>
  <c r="P28" i="112"/>
  <c r="AR27" i="112"/>
  <c r="Z27" i="112"/>
  <c r="W27" i="112"/>
  <c r="S27" i="112"/>
  <c r="Q27" i="112"/>
  <c r="P27" i="112"/>
  <c r="AR26" i="112"/>
  <c r="Z26" i="112"/>
  <c r="W26" i="112"/>
  <c r="S26" i="112"/>
  <c r="Q26" i="112"/>
  <c r="P26" i="112"/>
  <c r="S23" i="112"/>
  <c r="W21" i="112"/>
  <c r="W22" i="112"/>
  <c r="W23" i="112"/>
  <c r="W20" i="112"/>
  <c r="P21" i="112"/>
  <c r="P22" i="112"/>
  <c r="P23" i="112"/>
  <c r="P20" i="112"/>
  <c r="S21" i="112"/>
  <c r="S22" i="112"/>
  <c r="S20" i="112"/>
  <c r="Z21" i="112"/>
  <c r="Z22" i="112"/>
  <c r="Z23" i="112"/>
  <c r="Z20" i="112"/>
  <c r="Q21" i="112"/>
  <c r="Q22" i="112"/>
  <c r="Q23" i="112"/>
  <c r="Q20" i="112"/>
  <c r="Q12" i="112"/>
  <c r="Q13" i="112"/>
  <c r="Q14" i="112"/>
  <c r="Q11" i="112"/>
  <c r="AU12" i="112"/>
  <c r="AU13" i="112"/>
  <c r="AU14" i="112"/>
  <c r="AU11" i="112"/>
  <c r="AR21" i="112"/>
  <c r="AR22" i="112"/>
  <c r="AR23" i="112"/>
  <c r="AR20" i="112"/>
  <c r="AR12" i="112"/>
  <c r="AR13" i="112"/>
  <c r="AR14" i="112"/>
  <c r="AR11" i="112"/>
  <c r="AU21" i="112"/>
  <c r="AU22" i="112"/>
  <c r="AU23" i="112"/>
  <c r="AU20" i="112"/>
</calcChain>
</file>

<file path=xl/sharedStrings.xml><?xml version="1.0" encoding="utf-8"?>
<sst xmlns="http://schemas.openxmlformats.org/spreadsheetml/2006/main" count="2372" uniqueCount="639">
  <si>
    <t>MANAGEMENT</t>
  </si>
  <si>
    <t>DOT1361223</t>
  </si>
  <si>
    <t>DOT1361745</t>
  </si>
  <si>
    <t>DOT1361785</t>
  </si>
  <si>
    <t>DOT1361812</t>
  </si>
  <si>
    <t>codice dottorato</t>
  </si>
  <si>
    <t>denominazione corso</t>
  </si>
  <si>
    <t>ateneo</t>
  </si>
  <si>
    <t>POLITICAL THEORY AND POLITICAL SCIENCE</t>
  </si>
  <si>
    <t>DIRITTO ED IMPRESA</t>
  </si>
  <si>
    <t>ECONOMICS</t>
  </si>
  <si>
    <t>NO</t>
  </si>
  <si>
    <t>SI</t>
  </si>
  <si>
    <t>Informazioni generali</t>
  </si>
  <si>
    <t>nuovo (N) o prosecuzione (P)</t>
  </si>
  <si>
    <t>P</t>
  </si>
  <si>
    <t>aree</t>
  </si>
  <si>
    <t>area principale</t>
  </si>
  <si>
    <t xml:space="preserve">13 (100%); </t>
  </si>
  <si>
    <t xml:space="preserve">12 (100%); </t>
  </si>
  <si>
    <t xml:space="preserve">14 (100%); </t>
  </si>
  <si>
    <t xml:space="preserve">09 (10%); 13 (90%); </t>
  </si>
  <si>
    <t>13|</t>
  </si>
  <si>
    <t>12|</t>
  </si>
  <si>
    <t>14|</t>
  </si>
  <si>
    <t>sub-area</t>
  </si>
  <si>
    <t>Criterio A4</t>
  </si>
  <si>
    <t>NI</t>
  </si>
  <si>
    <t># membri CA</t>
  </si>
  <si>
    <r>
      <t xml:space="preserve">A4-2: Indicatore </t>
    </r>
    <r>
      <rPr>
        <b/>
        <i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CA</t>
    </r>
  </si>
  <si>
    <t>A4-3: Indicatore I coordinatore</t>
  </si>
  <si>
    <t>A4-4: attività scientifica ultimi 5 anni CA</t>
  </si>
  <si>
    <t>nd</t>
  </si>
  <si>
    <t>peso sub-area</t>
  </si>
  <si>
    <t>A4-1 AREA CA</t>
  </si>
  <si>
    <t>A4-1 SSD CA</t>
  </si>
  <si>
    <t>finale A4 AREA CA</t>
  </si>
  <si>
    <t>Somma Criteri A4 AREA CA</t>
  </si>
  <si>
    <t>Somma Criteri A4 SSD CA</t>
  </si>
  <si>
    <t xml:space="preserve">FINALE A4 </t>
  </si>
  <si>
    <t>finale A4  SSD CA</t>
  </si>
  <si>
    <t>Criterio A4-1 AREA CA (R&gt;=1; X&gt;=0,9; R+X&gt;=2)</t>
  </si>
  <si>
    <t>Criterio A4-1 SSD  CA (R&gt;=1; X&gt;=0,9; R+X&gt;=2)</t>
  </si>
  <si>
    <t>Criterio A4-2 CA (I&gt;=0,6)</t>
  </si>
  <si>
    <t>copertura VQR sui componenti CA (&gt;=50%)</t>
  </si>
  <si>
    <r>
      <t xml:space="preserve">copertura </t>
    </r>
    <r>
      <rPr>
        <b/>
        <i/>
        <sz val="10"/>
        <rFont val="Times New Roman"/>
        <family val="1"/>
      </rPr>
      <t>I</t>
    </r>
    <r>
      <rPr>
        <b/>
        <sz val="10"/>
        <rFont val="Times New Roman"/>
        <family val="1"/>
      </rPr>
      <t xml:space="preserve"> sui membri CA  (&gt;=50%)</t>
    </r>
  </si>
  <si>
    <t>copertura I sui membri CA</t>
  </si>
  <si>
    <t>Criterio A1</t>
  </si>
  <si>
    <t>Criterio A2</t>
  </si>
  <si>
    <t>Criterio A3</t>
  </si>
  <si>
    <t>Criterio A5</t>
  </si>
  <si>
    <t>Criterio A6</t>
  </si>
  <si>
    <t>Criterio A7</t>
  </si>
  <si>
    <t>Criterio A8</t>
  </si>
  <si>
    <t>Criterio A9</t>
  </si>
  <si>
    <t>composizione collegio</t>
  </si>
  <si>
    <t>copertura SSD dottorato</t>
  </si>
  <si>
    <t>insegnamenti ad hoc</t>
  </si>
  <si>
    <t>insegnamenti mutuati da corsi di laurea magistrale</t>
  </si>
  <si>
    <t>attività di formazione anche in comune tra più dottorati</t>
  </si>
  <si>
    <t>Attività didattica e di ricerca degli atenei</t>
  </si>
  <si>
    <r>
      <t xml:space="preserve"># </t>
    </r>
    <r>
      <rPr>
        <b/>
        <i/>
        <sz val="10"/>
        <rFont val="Times New Roman"/>
        <family val="1"/>
      </rPr>
      <t>curricula</t>
    </r>
  </si>
  <si>
    <r>
      <t xml:space="preserve">presenza di un numero di </t>
    </r>
    <r>
      <rPr>
        <b/>
        <i/>
        <sz val="10"/>
        <rFont val="Times New Roman"/>
        <family val="1"/>
      </rPr>
      <t>curricula</t>
    </r>
    <r>
      <rPr>
        <b/>
        <sz val="10"/>
        <rFont val="Times New Roman"/>
        <family val="1"/>
      </rPr>
      <t xml:space="preserve"> ≤3: SI/NO</t>
    </r>
  </si>
  <si>
    <t xml:space="preserve"> ricercatori uni it</t>
  </si>
  <si>
    <t>altri componenti (enti e altro)</t>
  </si>
  <si>
    <t># SSD dottorato</t>
  </si>
  <si>
    <t>% SSD collegio allargato presenti in SSD dottorato</t>
  </si>
  <si>
    <t>Copertura collegio allargato ≥80% (SI/NO)</t>
  </si>
  <si>
    <t>numero totale di posti (coperti da borse e non coperti)</t>
  </si>
  <si>
    <t># membri collegio allargato</t>
  </si>
  <si>
    <t>rapporto tra il numero totale di posti e il numero di membri del collegio allargato</t>
  </si>
  <si>
    <r>
      <t xml:space="preserve">Importo della borsa </t>
    </r>
    <r>
      <rPr>
        <b/>
        <sz val="10"/>
        <color rgb="FFFF0000"/>
        <rFont val="Times New Roman"/>
        <family val="1"/>
      </rPr>
      <t>(annuale)</t>
    </r>
  </si>
  <si>
    <t>budget procapite annuo a partire dal secondo anno per la mobilità sporadica del dottorando (min 10% borsa)</t>
  </si>
  <si>
    <t>maggior importo per garantire il 50% di aumento della borsa per un periodo non superiore a 18 mesi per soggiorni lunghi all'estero</t>
  </si>
  <si>
    <t>Previsione di un periodo minimo di 3 mesi in ateneo o laboratorio diverso dalla sede</t>
  </si>
  <si>
    <t>Disponibilità di fondi di ricerca derivanti da bandi competitivi o resi disponibili dal soggetto proponente</t>
  </si>
  <si>
    <t>laboratori</t>
  </si>
  <si>
    <t>biblioteche (patrimonio librario)</t>
  </si>
  <si>
    <t>banche dati</t>
  </si>
  <si>
    <t>computer facilities</t>
  </si>
  <si>
    <t>altro</t>
  </si>
  <si>
    <t>cicli seminariali</t>
  </si>
  <si>
    <t>CFU</t>
  </si>
  <si>
    <t>numero insegnamenti</t>
  </si>
  <si>
    <t>con verifica finale</t>
  </si>
  <si>
    <t>verifica finale</t>
  </si>
  <si>
    <t>linguistica</t>
  </si>
  <si>
    <t>informatica</t>
  </si>
  <si>
    <t>gestione della ricerca</t>
  </si>
  <si>
    <t>valorizzazione dei risultati della ricerca</t>
  </si>
  <si>
    <t>numero medio di pubblicazioni per dottorando e poi dottore nei 3 anni del dottorato e nei 3 anni successivi: almeno una pubblicazione nel sessennio Criterio superato (SI/NO); na: non applicabile; nd: non determinabile</t>
  </si>
  <si>
    <t>na</t>
  </si>
  <si>
    <t>Commento relativo alla Relazione del Nucleo di Valutazione</t>
  </si>
  <si>
    <t>Criterio A4-3 (I&gt;=0)</t>
  </si>
  <si>
    <t>anno</t>
  </si>
  <si>
    <t>LUISS</t>
  </si>
  <si>
    <t>biblioteca di ateneo</t>
  </si>
  <si>
    <t>banche dati elettroniche</t>
  </si>
  <si>
    <t>disponibili</t>
  </si>
  <si>
    <t>posti coperti da borse (minimo 4)</t>
  </si>
  <si>
    <t># medio borse (singola università) minimo 6</t>
  </si>
  <si>
    <t># totale componenti collegio effettivo (almeno 16)</t>
  </si>
  <si>
    <t xml:space="preserve"> # professori (it+str)     (almeno 12)</t>
  </si>
  <si>
    <t>0,7 (NA)</t>
  </si>
  <si>
    <t>0,9 (NA)</t>
  </si>
  <si>
    <r>
      <rPr>
        <b/>
        <sz val="10"/>
        <color theme="1"/>
        <rFont val="Times New Roman"/>
        <family val="2"/>
      </rPr>
      <t xml:space="preserve">94,12 </t>
    </r>
    <r>
      <rPr>
        <b/>
        <sz val="10"/>
        <color theme="1"/>
        <rFont val="Times New Roman"/>
        <family val="2"/>
      </rPr>
      <t>SI</t>
    </r>
  </si>
  <si>
    <r>
      <t xml:space="preserve">1,4 1,9 </t>
    </r>
    <r>
      <rPr>
        <b/>
        <sz val="10"/>
        <color theme="1"/>
        <rFont val="Times New Roman"/>
        <family val="2"/>
      </rPr>
      <t>SI</t>
    </r>
  </si>
  <si>
    <t>1,4 2,5 SI</t>
  </si>
  <si>
    <r>
      <t xml:space="preserve">58,82 </t>
    </r>
    <r>
      <rPr>
        <b/>
        <sz val="10"/>
        <color theme="1"/>
        <rFont val="Times New Roman"/>
        <family val="2"/>
      </rPr>
      <t>SI</t>
    </r>
  </si>
  <si>
    <r>
      <t xml:space="preserve">2,5 3,7 </t>
    </r>
    <r>
      <rPr>
        <b/>
        <sz val="10"/>
        <color theme="1"/>
        <rFont val="Times New Roman"/>
        <family val="2"/>
      </rPr>
      <t>SI</t>
    </r>
  </si>
  <si>
    <t>1,7 2,2 SI</t>
  </si>
  <si>
    <t>IBANEZ</t>
  </si>
  <si>
    <t>MEO CARUSO (DE PETRIS)</t>
  </si>
  <si>
    <t>40,63% (13/32)</t>
  </si>
  <si>
    <t>FONDO TOTALE</t>
  </si>
  <si>
    <t># professori (it+str) CA</t>
  </si>
  <si>
    <t>ricercatori (%) (&lt;=25%)</t>
  </si>
  <si>
    <t># SSD collegio allargato presenti in SSD dottorato</t>
  </si>
  <si>
    <t>finanziamenti esterni</t>
  </si>
  <si>
    <t>professori (%) (&gt;=75%)</t>
  </si>
  <si>
    <t>% professori (it+str) CA</t>
  </si>
  <si>
    <t>Luigi De Bernardis, Strategic Planner, Divisione Studi Consob (ITALIA)</t>
  </si>
  <si>
    <t>Mario Losito, Assegnista di Ricerca, LUISS (ITALIA)</t>
  </si>
  <si>
    <t>Riccardo Maiolini, Assegnista di Ricerca, LUISS (ITALIA)</t>
  </si>
  <si>
    <t>Barbara Magnanelli, Ricercatore Universitario a t.d. L.240/10, Universitas Mercatorum (ITALIA) Luca Mongelli, Assegnista di Ricerca, LUISS (ITALIA)</t>
  </si>
  <si>
    <t>Rosella Santella, Assistente didattica, LUISS (ITALIA)</t>
  </si>
  <si>
    <t>NA</t>
  </si>
  <si>
    <t>DIRITTO E IMPRESA</t>
  </si>
  <si>
    <t>Descrizione della situazione occupazionale dei dottori di ricerca che hanno acquisito il titolo negli ultimi tre anni   (indicatore LUISS)</t>
  </si>
  <si>
    <t xml:space="preserve"> # componenti CA appartenenti ai soggetti proponenti         </t>
  </si>
  <si>
    <r>
      <rPr>
        <b/>
        <sz val="10"/>
        <rFont val="Times New Roman"/>
        <family val="1"/>
      </rPr>
      <t xml:space="preserve"> # Atenei e centri di ricerca internazionali con i quali il collegio mantiene collaborazioni di ricerca (max 5)</t>
    </r>
    <r>
      <rPr>
        <b/>
        <sz val="10"/>
        <color rgb="FFFF0000"/>
        <rFont val="Times New Roman"/>
        <family val="1"/>
      </rPr>
      <t xml:space="preserve"> </t>
    </r>
  </si>
  <si>
    <t>POLITICAL THEORY, POLITICAL SCIENCE AND POLITICAL HISTORY</t>
  </si>
  <si>
    <r>
      <t xml:space="preserve">Criterio A4-4 CA (almeno due pubblicazioni SCIENTIFICHE COERENTI con uno dei SSD di riferimento del collegio negli ultimi 5 ani </t>
    </r>
    <r>
      <rPr>
        <b/>
        <sz val="10"/>
        <color theme="1"/>
        <rFont val="Times New Roman"/>
        <family val="2"/>
      </rPr>
      <t>per ogni membro collegio completo)</t>
    </r>
  </si>
  <si>
    <t>percentuale minima componenti appartenenti ai soggetti proponenti         (&gt;= 50%)</t>
  </si>
  <si>
    <t>POLITICS: HISTORY, THEORY, SCIENCE</t>
  </si>
  <si>
    <t>% posti coperti da borse (&gt;75% media &gt;=6 non &lt;4)</t>
  </si>
  <si>
    <t>38,89% (7/18)</t>
  </si>
  <si>
    <t>Ateneo</t>
  </si>
  <si>
    <t>DI</t>
  </si>
  <si>
    <t>dottorato</t>
  </si>
  <si>
    <t>area</t>
  </si>
  <si>
    <t># membri collegio</t>
  </si>
  <si>
    <t># membri collegio VQR</t>
  </si>
  <si>
    <t>copertura VQR</t>
  </si>
  <si>
    <t>R collegio SSD</t>
  </si>
  <si>
    <t>valutazione VQR SSD</t>
  </si>
  <si>
    <r>
      <rPr>
        <b/>
        <sz val="10"/>
        <color theme="1"/>
        <rFont val="Times New Roman"/>
        <family val="2"/>
      </rPr>
      <t xml:space="preserve">88,89 </t>
    </r>
    <r>
      <rPr>
        <b/>
        <sz val="10"/>
        <color theme="1"/>
        <rFont val="Times New Roman"/>
        <family val="2"/>
      </rPr>
      <t>SI</t>
    </r>
  </si>
  <si>
    <r>
      <rPr>
        <b/>
        <sz val="10"/>
        <color theme="1"/>
        <rFont val="Times New Roman"/>
        <family val="2"/>
      </rPr>
      <t xml:space="preserve">55,56 </t>
    </r>
    <r>
      <rPr>
        <b/>
        <sz val="10"/>
        <color theme="1"/>
        <rFont val="Times New Roman"/>
        <family val="2"/>
      </rPr>
      <t>SI</t>
    </r>
  </si>
  <si>
    <r>
      <rPr>
        <b/>
        <sz val="10"/>
        <color theme="1"/>
        <rFont val="Times New Roman"/>
        <family val="2"/>
      </rPr>
      <t xml:space="preserve">50,00 </t>
    </r>
    <r>
      <rPr>
        <b/>
        <sz val="10"/>
        <color theme="1"/>
        <rFont val="Times New Roman"/>
        <family val="2"/>
      </rPr>
      <t>SI</t>
    </r>
  </si>
  <si>
    <t>1,4+2,0=3,4 SI</t>
  </si>
  <si>
    <t>2,5+3,7=6,2 SI</t>
  </si>
  <si>
    <t>1,4+2,8=4,2 SI</t>
  </si>
  <si>
    <t>2,1+2,9=5,0 SI</t>
  </si>
  <si>
    <r>
      <t xml:space="preserve">1,4+2,1=3,6 </t>
    </r>
    <r>
      <rPr>
        <b/>
        <sz val="10"/>
        <color theme="1"/>
        <rFont val="Times New Roman"/>
        <family val="2"/>
      </rPr>
      <t>SI</t>
    </r>
  </si>
  <si>
    <r>
      <t xml:space="preserve">2,5+3,7=6,2 </t>
    </r>
    <r>
      <rPr>
        <b/>
        <sz val="10"/>
        <color theme="1"/>
        <rFont val="Times New Roman"/>
        <family val="2"/>
      </rPr>
      <t>SI</t>
    </r>
  </si>
  <si>
    <r>
      <t xml:space="preserve">2,3+3,2=5,5 </t>
    </r>
    <r>
      <rPr>
        <b/>
        <sz val="10"/>
        <color theme="1"/>
        <rFont val="Times New Roman"/>
        <family val="2"/>
      </rPr>
      <t>SI</t>
    </r>
  </si>
  <si>
    <r>
      <t xml:space="preserve">1,4+2,9=4,3 </t>
    </r>
    <r>
      <rPr>
        <b/>
        <sz val="10"/>
        <color theme="1"/>
        <rFont val="Times New Roman"/>
        <family val="2"/>
      </rPr>
      <t>SI</t>
    </r>
  </si>
  <si>
    <r>
      <t xml:space="preserve">1,5+2,8=4,3 </t>
    </r>
    <r>
      <rPr>
        <b/>
        <sz val="10"/>
        <color theme="1"/>
        <rFont val="Times New Roman"/>
        <family val="2"/>
      </rPr>
      <t>SI</t>
    </r>
  </si>
  <si>
    <r>
      <t xml:space="preserve">1,7+2,2=3,8 </t>
    </r>
    <r>
      <rPr>
        <b/>
        <sz val="10"/>
        <color theme="1"/>
        <rFont val="Times New Roman"/>
        <family val="2"/>
      </rPr>
      <t>SI</t>
    </r>
  </si>
  <si>
    <r>
      <t xml:space="preserve">3,4+5,4=8,8 </t>
    </r>
    <r>
      <rPr>
        <b/>
        <sz val="10"/>
        <color theme="1"/>
        <rFont val="Times New Roman"/>
        <family val="2"/>
      </rPr>
      <t>SI</t>
    </r>
  </si>
  <si>
    <r>
      <t xml:space="preserve">1,2+1,5=2,7 </t>
    </r>
    <r>
      <rPr>
        <b/>
        <sz val="10"/>
        <color theme="1"/>
        <rFont val="Times New Roman"/>
        <family val="2"/>
      </rPr>
      <t>SI</t>
    </r>
  </si>
  <si>
    <t>0,8 (NA)</t>
  </si>
  <si>
    <r>
      <t xml:space="preserve">94,00 </t>
    </r>
    <r>
      <rPr>
        <b/>
        <sz val="10"/>
        <color theme="1"/>
        <rFont val="Times New Roman"/>
        <family val="2"/>
      </rPr>
      <t>SI</t>
    </r>
    <r>
      <rPr>
        <b/>
        <sz val="10"/>
        <color theme="1"/>
        <rFont val="Times New Roman"/>
        <family val="2"/>
      </rPr>
      <t xml:space="preserve"> (17/18)</t>
    </r>
  </si>
  <si>
    <t>57,00 SI (13/23)</t>
  </si>
  <si>
    <t>48,00 (11/23)</t>
  </si>
  <si>
    <t>89,00 (16/18)</t>
  </si>
  <si>
    <t>1,4+2,6=4,0 SI</t>
  </si>
  <si>
    <t>1,7+2,2=3,9 SI</t>
  </si>
  <si>
    <t>2,6+3,7=6,3 SI</t>
  </si>
  <si>
    <t xml:space="preserve">1,2+1,5=3,7 SI </t>
  </si>
  <si>
    <t>56,00 SI (10/18)</t>
  </si>
  <si>
    <t>56,00 (10/09)</t>
  </si>
  <si>
    <t>53,00 SI (17/32)</t>
  </si>
  <si>
    <t>41,00 (13/32)</t>
  </si>
  <si>
    <t>Criterio A4-2 CA (I&gt;=0,8)</t>
  </si>
  <si>
    <t>X1 collegio SSD</t>
  </si>
  <si>
    <t>R + X1 collegio SSD</t>
  </si>
  <si>
    <t>12;</t>
  </si>
  <si>
    <t>13;</t>
  </si>
  <si>
    <t>XXXV CICLO</t>
  </si>
  <si>
    <t>Luiss</t>
  </si>
  <si>
    <t xml:space="preserve"> # ricercatori</t>
  </si>
  <si>
    <t xml:space="preserve"> # componenti collegio dei 16 appartenenti a Luiss  </t>
  </si>
  <si>
    <t># ricercatori</t>
  </si>
  <si>
    <t>% ricercatori</t>
  </si>
  <si>
    <t>% componenti Luiss</t>
  </si>
  <si>
    <t># componenti Luiss</t>
  </si>
  <si>
    <t># SSD dottorato presenti nel collegio dei 16</t>
  </si>
  <si>
    <t>% SSD dottorato presenti nel collegio dei 16</t>
  </si>
  <si>
    <t>Copertura collegio dei 16 ≥80% (SI/NO)</t>
  </si>
  <si>
    <t>Sì</t>
  </si>
  <si>
    <t>N. articoli e contributi 
in 10 anni (dal 01/01/2009)</t>
  </si>
  <si>
    <t>N. articoli in classe A 
in 15 anni (dal 01/01/2004)</t>
  </si>
  <si>
    <t>N. libri 
in 15 anni (dal 01/01/2004)</t>
  </si>
  <si>
    <t>Almeno 2 soglie su 3 sono &gt;= alle soglie di riferimento per Commissari ASN nel proprio SC/SSD?</t>
  </si>
  <si>
    <t>IUS/17 - 12/G1</t>
  </si>
  <si>
    <t>SECS-P/01 - 13/A1</t>
  </si>
  <si>
    <t>SECS-P/06 - 13/A4</t>
  </si>
  <si>
    <t>SPS/04 - 14/A2</t>
  </si>
  <si>
    <t>EC</t>
  </si>
  <si>
    <t>MAN</t>
  </si>
  <si>
    <t>POL</t>
  </si>
  <si>
    <t>Gullo</t>
  </si>
  <si>
    <t>Benigno</t>
  </si>
  <si>
    <t>Meliciani</t>
  </si>
  <si>
    <t xml:space="preserve">Fabbrini </t>
  </si>
  <si>
    <t>Soglie ASN per Commissari</t>
  </si>
  <si>
    <t>Direttore riviste in classe A per almeno 3 anni</t>
  </si>
  <si>
    <t>Coordinamento centrale gruppi ricerca e/o progetti competitivi</t>
  </si>
  <si>
    <t>Componente collegio dottorato per almeno 3 anni</t>
  </si>
  <si>
    <t>% docenti del Collegio Allargato che hanno almeno 3 prodotti scientifici con ISBN, ISMN, ISSN o indicizzati WoS o Scopus negli ultimi 5 anni
(deve essere pari al 100%)</t>
  </si>
  <si>
    <t># docenti del collegio allargato, escluso il coordinatore, che hanno un numero di articoli e contributi
in 5 anni (dal 01/01/2014) almeno pari alla soglia per abilitazione a II fascia nel proprio SC/SSD di riferimento</t>
  </si>
  <si>
    <t># docenti del collegio allargato, escluso il coordinatore, che hanno un numero di libri
in 10 anni (dal 01/01/2009) almeno pari alla soglia per abilitazione a II fascia nel proprio SC/SSD di riferimento</t>
  </si>
  <si>
    <t># docenti del collegio allargato, escluso il coordinatore, che superano almeno 1 delle due soglie per abilitazione a II fascia
(deve essere pari al numero dei componenti del collegio allargato -1)</t>
  </si>
  <si>
    <t># docenti del collegio allargato, escluso il coordinatore, che superano entrambe le soglie per abilitazione a II fascia</t>
  </si>
  <si>
    <t>Numero totale borse per tutti i dottorati</t>
  </si>
  <si>
    <t># medio borse: minimo 6
(totale borse/numero di corsi di dottorato)</t>
  </si>
  <si>
    <t xml:space="preserve">% posti coperti da borse </t>
  </si>
  <si>
    <t>almeno pari al 75%</t>
  </si>
  <si>
    <t>budget procapite annuo a partire dal secondo anno per attività di ricerca (min 10% borsa)</t>
  </si>
  <si>
    <t>Maggiorazione borsa (+50%) per periodi all'estero non superiore a 18 mesi per dottorando</t>
  </si>
  <si>
    <t>Budget totale per attività di ricerca (+10%) totale per tutti gli anni (durata del dottorato - 1) e tutti i dottorandi</t>
  </si>
  <si>
    <t>Maggiorazione borsa (+50%) per periodi all'estero non superiore a 18 mesi totale per tutti i dottorandi con borsa</t>
  </si>
  <si>
    <t>Somma delle due maggiorazioni divisa per gli anni di dottorato (Budget annuo per le maggiorazioni)
VALORE RICHIESTO DALLA BANCA DATI</t>
  </si>
  <si>
    <t>Periodo minimo (espresso in mesi) in un ateneo o ente diverso dalla sede del dottorato</t>
  </si>
  <si>
    <t>finanziamenti esterni: numero di borse finanziate da enti esterni</t>
  </si>
  <si>
    <t>Requisito A1</t>
  </si>
  <si>
    <t>Qualificazione scientifica della sede del dottorato
Rispettato SE soddisfatto il requisito A4</t>
  </si>
  <si>
    <t>Requisito A2</t>
  </si>
  <si>
    <t>Tematiche del dottorato ed eventuali curricula</t>
  </si>
  <si>
    <t>Requisito A3</t>
  </si>
  <si>
    <t>Composizione del Collegio dei docenti (CALCOLATO SUI 16)</t>
  </si>
  <si>
    <r>
      <t xml:space="preserve"># </t>
    </r>
    <r>
      <rPr>
        <b/>
        <i/>
        <sz val="10"/>
        <rFont val="Calibri"/>
        <family val="2"/>
        <scheme val="minor"/>
      </rPr>
      <t>curricula</t>
    </r>
  </si>
  <si>
    <r>
      <t xml:space="preserve">presenza di un numero di </t>
    </r>
    <r>
      <rPr>
        <b/>
        <i/>
        <sz val="10"/>
        <rFont val="Calibri"/>
        <family val="2"/>
        <scheme val="minor"/>
      </rPr>
      <t>curricula</t>
    </r>
    <r>
      <rPr>
        <b/>
        <sz val="10"/>
        <rFont val="Calibri"/>
        <family val="2"/>
        <scheme val="minor"/>
      </rPr>
      <t xml:space="preserve"> ≤3: SI/NO</t>
    </r>
  </si>
  <si>
    <r>
      <t xml:space="preserve">Importo della borsa </t>
    </r>
    <r>
      <rPr>
        <b/>
        <sz val="10"/>
        <color rgb="FFFF0000"/>
        <rFont val="Calibri"/>
        <family val="2"/>
        <scheme val="minor"/>
      </rPr>
      <t>(annuale)</t>
    </r>
  </si>
  <si>
    <r>
      <rPr>
        <b/>
        <sz val="10"/>
        <rFont val="Calibri"/>
        <family val="2"/>
        <scheme val="minor"/>
      </rPr>
      <t xml:space="preserve"> # Atenei e centri di ricerca internazionali con i quali il collegio mantiene collaborazioni di ricerca (max 5)</t>
    </r>
    <r>
      <rPr>
        <b/>
        <sz val="10"/>
        <color rgb="FFFF0000"/>
        <rFont val="Calibri"/>
        <family val="2"/>
        <scheme val="minor"/>
      </rPr>
      <t xml:space="preserve"> </t>
    </r>
  </si>
  <si>
    <t>Requisito A4</t>
  </si>
  <si>
    <t>Qualificazione del Collegio dei docenti: Coordinatori</t>
  </si>
  <si>
    <t>Qualificazione del Collegio dei docenti: Membri del collegio allargato</t>
  </si>
  <si>
    <t>Esito</t>
  </si>
  <si>
    <t>Requisito A5</t>
  </si>
  <si>
    <t>Numero borse di dottorato</t>
  </si>
  <si>
    <t>Requisito A6</t>
  </si>
  <si>
    <t>Sostenibilità del corso</t>
  </si>
  <si>
    <t>Importi sostenibilità economica per inserimento in Banca Dati MIUR</t>
  </si>
  <si>
    <t>Requisito A7</t>
  </si>
  <si>
    <t>Strutture operative e scientifiche</t>
  </si>
  <si>
    <t>Requisito A8</t>
  </si>
  <si>
    <t>Attività di formazione</t>
  </si>
  <si>
    <t>A4-3: Indicatore quantitativo di attività scientifica</t>
  </si>
  <si>
    <t>A4-4: qualificazione scientifica del coordinatore</t>
  </si>
  <si>
    <t>Criterio A4-4 a. (almeno due dei valori soglia per commissari ASN)</t>
  </si>
  <si>
    <t>attrezzature e/o laboratori</t>
  </si>
  <si>
    <t>disponibilità software attinenti ai settori di ricerca</t>
  </si>
  <si>
    <t>Spazi per i dottorandi e risorse per il calcolo elettronico</t>
  </si>
  <si>
    <t>attività formative specifiche</t>
  </si>
  <si>
    <t>valorizzazione ricerca e proprietà intellettuale</t>
  </si>
  <si>
    <t xml:space="preserve"> # professori (it+str)     (almeno 12)
calcolato sui 16</t>
  </si>
  <si>
    <t xml:space="preserve"> ricercatori uni it
calcolato sui 16</t>
  </si>
  <si>
    <t>professori (%) (&gt;=75%)
calcolato sui 16</t>
  </si>
  <si>
    <t>ricercatori (%) (&lt;=25%)
calcolato sui 16</t>
  </si>
  <si>
    <t>percentuale minima componenti appartenenti ai soggetti proponenti         (&gt;= 50%)
calcolato su CA</t>
  </si>
  <si>
    <t># professori (it+str) Calcolato su CA</t>
  </si>
  <si>
    <t>% professori (it+str) Calcolato su CA</t>
  </si>
  <si>
    <r>
      <t xml:space="preserve">A4-2: Indicatore </t>
    </r>
    <r>
      <rPr>
        <b/>
        <i/>
        <sz val="12"/>
        <color rgb="FF000000"/>
        <rFont val="Calibri"/>
        <family val="2"/>
        <scheme val="minor"/>
      </rPr>
      <t>I</t>
    </r>
    <r>
      <rPr>
        <b/>
        <sz val="12"/>
        <color rgb="FF000000"/>
        <rFont val="Calibri"/>
        <family val="2"/>
        <scheme val="minor"/>
      </rPr>
      <t xml:space="preserve"> CA</t>
    </r>
  </si>
  <si>
    <r>
      <t xml:space="preserve">copertura </t>
    </r>
    <r>
      <rPr>
        <b/>
        <i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sui membri CA  (&gt;=50%)</t>
    </r>
  </si>
  <si>
    <t>XXXIV CICLO</t>
  </si>
  <si>
    <t>Collegio dei 16/Altro componente</t>
  </si>
  <si>
    <t>SSD</t>
  </si>
  <si>
    <t>SC</t>
  </si>
  <si>
    <t>Coordinatore (collegio dei 16)</t>
  </si>
  <si>
    <t>GULLO</t>
  </si>
  <si>
    <t>Ordinario</t>
  </si>
  <si>
    <t>IUS/17</t>
  </si>
  <si>
    <t>12/G1</t>
  </si>
  <si>
    <t xml:space="preserve">Diritto penale </t>
  </si>
  <si>
    <t>IUS/08</t>
  </si>
  <si>
    <t>12/C1</t>
  </si>
  <si>
    <t>Diritto costituzionale</t>
  </si>
  <si>
    <t>IUS/15</t>
  </si>
  <si>
    <t>12/F1</t>
  </si>
  <si>
    <t>Diritto processuale civile</t>
  </si>
  <si>
    <t>Altro componente</t>
  </si>
  <si>
    <t>Catania</t>
  </si>
  <si>
    <t>IUS/07</t>
  </si>
  <si>
    <t>12/B2</t>
  </si>
  <si>
    <t>Diritto del lavoro</t>
  </si>
  <si>
    <t>IUS/05</t>
  </si>
  <si>
    <t>12/E3</t>
  </si>
  <si>
    <t>Diritto dell'economia dei merc.fin.</t>
  </si>
  <si>
    <t>IUS/10</t>
  </si>
  <si>
    <t>12/D1</t>
  </si>
  <si>
    <t>Diritto amministrativo</t>
  </si>
  <si>
    <t>Associato</t>
  </si>
  <si>
    <t>IUS/14</t>
  </si>
  <si>
    <t>12/E4</t>
  </si>
  <si>
    <t>Diritto dell'Unione europea</t>
  </si>
  <si>
    <t>IAIONE</t>
  </si>
  <si>
    <t>Fernando Christian</t>
  </si>
  <si>
    <t>IUS/09</t>
  </si>
  <si>
    <t xml:space="preserve">LUPO </t>
  </si>
  <si>
    <t>Nicola</t>
  </si>
  <si>
    <t>IUS/12</t>
  </si>
  <si>
    <t>12/D2</t>
  </si>
  <si>
    <t>Diritto tributario</t>
  </si>
  <si>
    <t>IUS/04</t>
  </si>
  <si>
    <t>12/B1</t>
  </si>
  <si>
    <t>Diritto commerciale</t>
  </si>
  <si>
    <t>IUS/13</t>
  </si>
  <si>
    <t>12/E1</t>
  </si>
  <si>
    <t>Diritto internazionale</t>
  </si>
  <si>
    <t>Membro Collegio dei 16</t>
  </si>
  <si>
    <t>BENIGNO</t>
  </si>
  <si>
    <t>Pierpaolo</t>
  </si>
  <si>
    <t>SECS-P/01</t>
  </si>
  <si>
    <t>13/A1</t>
  </si>
  <si>
    <t>DI GIORGIO  </t>
  </si>
  <si>
    <t>Giorgio  </t>
  </si>
  <si>
    <t>PONTI  </t>
  </si>
  <si>
    <t>Giovanni  </t>
  </si>
  <si>
    <t>DI CAGNO  </t>
  </si>
  <si>
    <t>Daniela Teresa  </t>
  </si>
  <si>
    <t>VALLANTI  </t>
  </si>
  <si>
    <t>Giovanna  </t>
  </si>
  <si>
    <t>GIORDANI  </t>
  </si>
  <si>
    <t>Paolo  </t>
  </si>
  <si>
    <t>MESSORI  </t>
  </si>
  <si>
    <t>Marcello  </t>
  </si>
  <si>
    <t>VITALE  </t>
  </si>
  <si>
    <t>Chieti-Pescara</t>
  </si>
  <si>
    <t>SCHIVARDI  </t>
  </si>
  <si>
    <t>Fabiano  </t>
  </si>
  <si>
    <t>Francesco  </t>
  </si>
  <si>
    <t>SECS-S/06</t>
  </si>
  <si>
    <t>13/D4</t>
  </si>
  <si>
    <t>REICHLIN  </t>
  </si>
  <si>
    <t>Pietro  </t>
  </si>
  <si>
    <t>SANTUCCI DE MAGISTRIS  </t>
  </si>
  <si>
    <t>Econometria</t>
  </si>
  <si>
    <t>LIPPI  </t>
  </si>
  <si>
    <t>POLO</t>
  </si>
  <si>
    <t>SECS-P/11</t>
  </si>
  <si>
    <t>13/B4</t>
  </si>
  <si>
    <t>Economia interm. Fin e Fin. Aziend.</t>
  </si>
  <si>
    <t>ANGELOVSKI</t>
  </si>
  <si>
    <t>Moreno Antonio</t>
  </si>
  <si>
    <t>Navarra</t>
  </si>
  <si>
    <t>Professore Ateneo straniero</t>
  </si>
  <si>
    <t>MELICIANI</t>
  </si>
  <si>
    <t>Valentina</t>
  </si>
  <si>
    <t>Economia applicata</t>
  </si>
  <si>
    <t>BOCCARDELLI  </t>
  </si>
  <si>
    <t>ORIANI  </t>
  </si>
  <si>
    <t>Raffaele  </t>
  </si>
  <si>
    <t>MARENGO  </t>
  </si>
  <si>
    <t>Luigi  </t>
  </si>
  <si>
    <t>SECS-P/01  </t>
  </si>
  <si>
    <t>13/A1  </t>
  </si>
  <si>
    <t>Economia politica</t>
  </si>
  <si>
    <t>PRENCIPE  </t>
  </si>
  <si>
    <t>Andrea  </t>
  </si>
  <si>
    <t>Organizzazione aziendale</t>
  </si>
  <si>
    <t>DE ANGELIS  </t>
  </si>
  <si>
    <t>Matteo  </t>
  </si>
  <si>
    <t>MATTARELLI  </t>
  </si>
  <si>
    <t>Elisa  </t>
  </si>
  <si>
    <t>Mo-Re</t>
  </si>
  <si>
    <t>Ingegneria economico gestionale</t>
  </si>
  <si>
    <t>BOZZOLAN  </t>
  </si>
  <si>
    <t>Saverio  </t>
  </si>
  <si>
    <t>Economia aziendale</t>
  </si>
  <si>
    <t>BUSCO  </t>
  </si>
  <si>
    <t>Cristiano  </t>
  </si>
  <si>
    <t>ZATTONI  </t>
  </si>
  <si>
    <t>Alessandro  </t>
  </si>
  <si>
    <t>PERUFFO  </t>
  </si>
  <si>
    <t>Enzo  </t>
  </si>
  <si>
    <t>ROMANI</t>
  </si>
  <si>
    <t>Simona</t>
  </si>
  <si>
    <t xml:space="preserve">LEONE </t>
  </si>
  <si>
    <t>MURRO</t>
  </si>
  <si>
    <t>Pierluigi</t>
  </si>
  <si>
    <t>DAVIES </t>
  </si>
  <si>
    <t>Andrew </t>
  </si>
  <si>
    <t>University College London</t>
  </si>
  <si>
    <t>MAGNUSSON </t>
  </si>
  <si>
    <t>Mats </t>
  </si>
  <si>
    <t>NOORDERHAVEN </t>
  </si>
  <si>
    <t>Niels </t>
  </si>
  <si>
    <t>Tilburg</t>
  </si>
  <si>
    <t>Antonino</t>
  </si>
  <si>
    <t>FABBRINI</t>
  </si>
  <si>
    <t>SPS/04</t>
  </si>
  <si>
    <t>14/A2</t>
  </si>
  <si>
    <t>Scienza politica</t>
  </si>
  <si>
    <t>DE SIO</t>
  </si>
  <si>
    <t>THATCHER</t>
  </si>
  <si>
    <t>SORICE</t>
  </si>
  <si>
    <t>SPS/08</t>
  </si>
  <si>
    <t>14/C2</t>
  </si>
  <si>
    <t>MARCHETTI</t>
  </si>
  <si>
    <t>EMANUELE</t>
  </si>
  <si>
    <t>MAFFETTONE</t>
  </si>
  <si>
    <t>SPS/01</t>
  </si>
  <si>
    <t>14/A1</t>
  </si>
  <si>
    <t>PELLEGRINO</t>
  </si>
  <si>
    <t>PIATTONI</t>
  </si>
  <si>
    <t>Trento</t>
  </si>
  <si>
    <t>BELLUCCI</t>
  </si>
  <si>
    <t>Siena</t>
  </si>
  <si>
    <t>CONTI</t>
  </si>
  <si>
    <t>Unitelma Sapienza</t>
  </si>
  <si>
    <t>Sociologia dei processi culturali e comunicativi</t>
  </si>
  <si>
    <t>Filosofia politica</t>
  </si>
  <si>
    <t>Professore di ateneo straniero</t>
  </si>
  <si>
    <t>SEGALL</t>
  </si>
  <si>
    <t>The Hebrew University of Jerusalem</t>
  </si>
  <si>
    <t>FERRETTI</t>
  </si>
  <si>
    <t>Goethe University Francoforte</t>
  </si>
  <si>
    <t>BUFACCHI</t>
  </si>
  <si>
    <t>Cork</t>
  </si>
  <si>
    <t>CHRISTIANSEN</t>
  </si>
  <si>
    <t>GENTILE</t>
  </si>
  <si>
    <t>Sergio</t>
  </si>
  <si>
    <t>Lorenzo</t>
  </si>
  <si>
    <t>Mark</t>
  </si>
  <si>
    <t>Michele</t>
  </si>
  <si>
    <t>Raffaele</t>
  </si>
  <si>
    <t>Vincenzo</t>
  </si>
  <si>
    <t>Sebastiano</t>
  </si>
  <si>
    <t>Gianfranco</t>
  </si>
  <si>
    <t>Paolo</t>
  </si>
  <si>
    <t>Nicolò</t>
  </si>
  <si>
    <t>Shlomi</t>
  </si>
  <si>
    <t>Maria Paola</t>
  </si>
  <si>
    <t>Vittorio</t>
  </si>
  <si>
    <t>Thomas</t>
  </si>
  <si>
    <t>Soglie per abilitazione a II fascia (prima e terza soglia): DM 8 agosto 2018 n. 589</t>
  </si>
  <si>
    <t>No</t>
  </si>
  <si>
    <t>http://intranet.luiss.it/ava</t>
  </si>
  <si>
    <t>La Relazione generale di accreditamento e le Relazioni specifiche per l'accreditamento di ciascun Dottorato sono consultabili sulla Intranet AVA</t>
  </si>
  <si>
    <t>Accreditamenti come Dottorati INNOVATIVI</t>
  </si>
  <si>
    <t>Innovativo
INTERNAZIONALE</t>
  </si>
  <si>
    <t>Innovativo
INTERSETTORIALE</t>
  </si>
  <si>
    <t>Innovativo
INTERDISCIPLINARE</t>
  </si>
  <si>
    <t>Se sì, motivazione</t>
  </si>
  <si>
    <t>“Presenza di convenzione con altri soggetti istituzionali su specifici temi di ricerca o trasferimento tecnologico e che prevedono una doppia supervisione” (convenzione con ANCE);</t>
  </si>
  <si>
    <t>“Presenza di almeno 1/3 di iscritti al Corso di Dottorato con titolo di accesso acquisito all’estero” (il dottorato ha il 44% di iscritti con titolo di accesso acquisito all’estero)</t>
  </si>
  <si>
    <t>“Collegio di dottorato composto per almeno il 25% da docenti appartenenti a qualificate università o centri di ricerca stranieri”, che per questo dottorato si colloca al 50%.</t>
  </si>
  <si>
    <r>
      <t xml:space="preserve"># </t>
    </r>
    <r>
      <rPr>
        <b/>
        <i/>
        <sz val="10"/>
        <rFont val="Luiss Sans"/>
      </rPr>
      <t>curricula</t>
    </r>
  </si>
  <si>
    <r>
      <t xml:space="preserve">presenza di un numero di </t>
    </r>
    <r>
      <rPr>
        <b/>
        <i/>
        <sz val="10"/>
        <rFont val="Luiss Sans"/>
      </rPr>
      <t>curricula</t>
    </r>
    <r>
      <rPr>
        <b/>
        <sz val="10"/>
        <rFont val="Luiss Sans"/>
      </rPr>
      <t xml:space="preserve"> ≤3: SI/NO</t>
    </r>
  </si>
  <si>
    <r>
      <t xml:space="preserve">Importo della borsa </t>
    </r>
    <r>
      <rPr>
        <b/>
        <sz val="10"/>
        <color rgb="FFFF0000"/>
        <rFont val="Luiss Sans"/>
      </rPr>
      <t>(annuale)</t>
    </r>
  </si>
  <si>
    <r>
      <rPr>
        <b/>
        <sz val="10"/>
        <rFont val="Luiss Sans"/>
      </rPr>
      <t xml:space="preserve"> # Atenei e centri di ricerca internazionali con i quali il collegio mantiene collaborazioni di ricerca (max 5)</t>
    </r>
    <r>
      <rPr>
        <b/>
        <sz val="10"/>
        <color rgb="FFFF0000"/>
        <rFont val="Luiss Sans"/>
      </rPr>
      <t xml:space="preserve"> </t>
    </r>
  </si>
  <si>
    <t>XXXVI CICLO</t>
  </si>
  <si>
    <t>POLITICS</t>
  </si>
  <si>
    <t># totale componenti collegio effettivo (almeno 16)
C16</t>
  </si>
  <si>
    <t xml:space="preserve"> # professori (it+str)     (almeno 12)
C16</t>
  </si>
  <si>
    <t xml:space="preserve"> # ricercatori
C16</t>
  </si>
  <si>
    <t>professori (%) (&gt;=75%)
C16</t>
  </si>
  <si>
    <t>ricercatori (%) (&lt;=25%)
C16</t>
  </si>
  <si>
    <t># SSD dottorato presenti nel collegio dei 16
C16</t>
  </si>
  <si>
    <t>% SSD dottorato presenti nel collegio dei 16
C16</t>
  </si>
  <si>
    <t>Copertura collegio dei 16 ≥80% (SI/NO)
C16</t>
  </si>
  <si>
    <t># ricercatori
CA</t>
  </si>
  <si>
    <t>% ricercatori
CA</t>
  </si>
  <si>
    <t># componenti Luiss
CA</t>
  </si>
  <si>
    <t>% componenti Luiss
CA</t>
  </si>
  <si>
    <t xml:space="preserve"> # componenti appartenenti a Luiss
C16</t>
  </si>
  <si>
    <t>percentuale minima componenti appartenenti ai soggetti proponenti         (&gt;= 50%)
C16</t>
  </si>
  <si>
    <t>% professori (it+str)
CA</t>
  </si>
  <si>
    <t># membri
CA</t>
  </si>
  <si>
    <t>Composizione del Collegio dei docenti (parametri calcolati su C16)</t>
  </si>
  <si>
    <t>Composizione del Collegio dei docenti (parametri calcolati su CA)</t>
  </si>
  <si>
    <t>Requisito A3 (C16: calcolato sul Collegio dei 16 - CA: calcolato sul Collegio allargato)
In grassetto verde i valori dei parametri considerati per l'accreditamento</t>
  </si>
  <si>
    <t>N. articoli e contributi 
in 10 anni (dal 01/01/2010)</t>
  </si>
  <si>
    <t>N. articoli in classe A 
in 15 anni (dal 01/01/2005)</t>
  </si>
  <si>
    <t>N. libri 
in 15 anni (dal 01/01/2005)</t>
  </si>
  <si>
    <t>Santucci De Magistris</t>
  </si>
  <si>
    <t>SECS-P/05 - 13/A5</t>
  </si>
  <si>
    <t>Christiansen</t>
  </si>
  <si>
    <t># docenti del collegio allargato, escluso il coordinatore, che hanno un numero di articoli e contributi
in 5 anni (dal 01/01/2015) almeno pari alla soglia per abilitazione a II fascia nel proprio SC/SSD di riferimento</t>
  </si>
  <si>
    <t># docenti del collegio allargato, escluso il coordinatore, che hanno un numero di libri
in 10 anni (dal 01/01/2010) almeno pari alla soglia per abilitazione a II fascia nel proprio SC/SSD di riferimento</t>
  </si>
  <si>
    <t>Somma delle due maggiorazioni divisa per gli anni di dottorato (Budget annuo per le maggiorazioni) comprensiva della quota previdenziale a carico dei dottorandi
VALORE RICHIESTO DALLA BANCA DATI</t>
  </si>
  <si>
    <t>n.b.: nel numero di insegnamenti di economics sono compresi quelli mutuati dal corso magistrale (8 insegnamenti di 20)</t>
  </si>
  <si>
    <t>“Collegio di dottorato composto per almeno il 25% da docenti appartenenti a qualificate università o centri di ricerca stranieri”, che per questo dottorato si colloca al 27,78%.
“Presenza di almeno 1/3 di iscritti al Corso di Dottorato con titolo di accesso acquisito all’estero” (il dottorato ha il 37,5% di iscritti con titolo di accesso acquisito all’estero)</t>
  </si>
  <si>
    <t>“Presenza di almeno 1/3 di iscritti al Corso di Dottorato con titolo di accesso acquisito all’estero” (il dottorato ha il 47,83% di iscritti con titolo di accesso acquisito all’estero)</t>
  </si>
  <si>
    <t>"Dottorati inerenti alle tematiche dell'iniziativa Industria 4.0" (Bando INPS)</t>
  </si>
  <si>
    <t>SANDULLI</t>
  </si>
  <si>
    <t>Aldo</t>
  </si>
  <si>
    <t>Robert</t>
  </si>
  <si>
    <t>IUS/21</t>
  </si>
  <si>
    <t>12/E2</t>
  </si>
  <si>
    <t>Diritto comparato</t>
  </si>
  <si>
    <t>CATANIA</t>
  </si>
  <si>
    <t>Leopoldo</t>
  </si>
  <si>
    <t>Aarhus</t>
  </si>
  <si>
    <t>TARANTINO</t>
  </si>
  <si>
    <t>Emanuele</t>
  </si>
  <si>
    <t>SAVONA</t>
  </si>
  <si>
    <t>Maria</t>
  </si>
  <si>
    <t>SECS-P/06</t>
  </si>
  <si>
    <t>GUTH</t>
  </si>
  <si>
    <t>Werner</t>
  </si>
  <si>
    <t>HOMBERG</t>
  </si>
  <si>
    <t>GIUSTINIANO</t>
  </si>
  <si>
    <t>Luca</t>
  </si>
  <si>
    <t>MASCIA</t>
  </si>
  <si>
    <t>Daniele</t>
  </si>
  <si>
    <t>DE GIOVANNI</t>
  </si>
  <si>
    <t>Pietro</t>
  </si>
  <si>
    <t>KALLINIKOS</t>
  </si>
  <si>
    <t>GUERRINA</t>
  </si>
  <si>
    <t>Roberta</t>
  </si>
  <si>
    <t>Bristol</t>
  </si>
  <si>
    <t>“Collegio di dottorato composto per almeno il 25% da docenti appartenenti a qualificate università o centri di ricerca stranieri”, che per questo dottorato si colloca al 25,00%.</t>
  </si>
  <si>
    <t>XXXVII CICLO</t>
  </si>
  <si>
    <t>N. articoli e contributi 
in 10 anni (dal 01/01/2011)</t>
  </si>
  <si>
    <t>N. articoli in classe A 
in 15 anni (dal 01/01/2006)</t>
  </si>
  <si>
    <t>N. libri 
in 15 anni (dal 01/01/2006)</t>
  </si>
  <si>
    <t># docenti del collegio allargato, escluso il coordinatore, che hanno un numero di articoli e contributi
in 5 anni (dal 01/01/2016) almeno pari alla soglia per abilitazione a II fascia nel proprio SC/SSD di riferimento</t>
  </si>
  <si>
    <t># docenti del collegio allargato, escluso il coordinatore, che hanno un numero di libri
in 10 anni (dal 01/01/2011) almeno pari alla soglia per abilitazione a II fascia nel proprio SC/SSD di riferimento</t>
  </si>
  <si>
    <t>Budget complessivamente a disposizione del corso per soggiorni di ricerca all'estero comprensiva della quota previdenziale a carico dei dottorandi
VALORE RICHIESTO DALLA BANCA DATI</t>
  </si>
  <si>
    <t>Calcoli per gli importi da inserire in banca dati</t>
  </si>
  <si>
    <t>POSTI con borsa</t>
  </si>
  <si>
    <t>MIUR</t>
  </si>
  <si>
    <t>ESTERNE</t>
  </si>
  <si>
    <t>Diritto e Impresa</t>
  </si>
  <si>
    <t>Banca d'Italia</t>
  </si>
  <si>
    <t>Economics</t>
  </si>
  <si>
    <t>Management</t>
  </si>
  <si>
    <t>Einst4ein</t>
  </si>
  <si>
    <t>Politics</t>
  </si>
  <si>
    <t>IMPORTO TOTALE</t>
  </si>
  <si>
    <t>IMPORTO ANNUALE</t>
  </si>
  <si>
    <t>VA INSERITO IN FASE DI ACCREDITAMENTO NELLA TABELLA SULLE FONTI DI COPERTURA DEL BUDGET (tutto espresso in annualità, anche nella parte generale della borsa e delle maggiorazioni*)</t>
  </si>
  <si>
    <t>ANNI</t>
  </si>
  <si>
    <t>* N.B. L'importo della borsa è espresso in termini annuali per singolo dottorando, mentre gli importi delle maggiorazioni sono espressi in termini annuali ma moltiplicati per il numero dei posti messi a bando</t>
  </si>
  <si>
    <t>Importi inseriti in baca dati in fase di accreditamento:</t>
  </si>
  <si>
    <t>Importo della borsa</t>
  </si>
  <si>
    <t>Sezione 5 - Posti, borse e budget per la ricerca</t>
  </si>
  <si>
    <t>BUDGET complessivamente a disposizione del corso per soggiorni di ricerca all'estero</t>
  </si>
  <si>
    <t>Fondi ministeriali su base annua</t>
  </si>
  <si>
    <t>Sezione 5 - Fonti di copertura del budget del corso di dottorato</t>
  </si>
  <si>
    <t>Fondi di Ateneo su base annua</t>
  </si>
  <si>
    <t>Finanziamenti esterni su base annua</t>
  </si>
  <si>
    <t>"Dottorato relativo alla partecipazione a bandi internazionali (es.: Marie Skłodowska Curie Actions, ERC)" - Il dottorato fa parte del Consorzio per una MSCA ETN denominato “EINST4EIN”</t>
  </si>
  <si>
    <t>“Collegio di dottorato composto per almeno il 25% da docenti appartenenti a qualificate università o centri di ricerca stranieri”, che per questo dottorato si colloca al 26,82%.
“Presenza di almeno 1/3 di iscritti al Corso di Dottorato con titolo di accesso acquisito all’estero” (il dottorato ha l'80% di iscritti con titolo di accesso acquisito all’estero sul 36° Ciclo)</t>
  </si>
  <si>
    <t>Dottorato da bandi internazionali con imprese + Convenzioni con doppia supervisione: Consorzio per una MSCA ETN denominato “EINST4EIN”, che prevede la collaborazione con un network di imprese. Rilascio di doppio titolo con doppia supervisione</t>
  </si>
  <si>
    <t>La Relazione generale di accreditamento e le Relazioni specifiche per l'accreditamento di ciascun Dottorato sono consultabili nella sezione Quality Assurance del sito di Ateneo</t>
  </si>
  <si>
    <t>https://www.luiss.it/ateneo/quality-assurance/dottorato-di-ricerca</t>
  </si>
  <si>
    <t>BIFULCO  </t>
  </si>
  <si>
    <t>CAPPONI  </t>
  </si>
  <si>
    <t>Bruno  </t>
  </si>
  <si>
    <t>DI GASPARE  </t>
  </si>
  <si>
    <t>Giuseppe  </t>
  </si>
  <si>
    <t>GALLO  </t>
  </si>
  <si>
    <t>Daniele  </t>
  </si>
  <si>
    <t>MATTARELLA  </t>
  </si>
  <si>
    <t>Bernardo Giorgio  </t>
  </si>
  <si>
    <t>MELIS  </t>
  </si>
  <si>
    <t>MEO  </t>
  </si>
  <si>
    <t>MOSCO  </t>
  </si>
  <si>
    <t>Gian Domenico  </t>
  </si>
  <si>
    <t>OLIVIERI  </t>
  </si>
  <si>
    <t>Gustavo  </t>
  </si>
  <si>
    <t>PELLEGRINI  </t>
  </si>
  <si>
    <t>Mirella  </t>
  </si>
  <si>
    <t>PESSI</t>
  </si>
  <si>
    <t>Roberto</t>
  </si>
  <si>
    <t>PUSTORINO  </t>
  </si>
  <si>
    <t>SALVINI  </t>
  </si>
  <si>
    <t>Livia  </t>
  </si>
  <si>
    <t>SCISO  </t>
  </si>
  <si>
    <t>Elena  </t>
  </si>
  <si>
    <t>CARUSO  </t>
  </si>
  <si>
    <t>Sebastiano  </t>
  </si>
  <si>
    <t>FABOZZI  </t>
  </si>
  <si>
    <t>PICCIRILLI  </t>
  </si>
  <si>
    <t xml:space="preserve">SCHUETZE </t>
  </si>
  <si>
    <t>Straordinario t. d.</t>
  </si>
  <si>
    <t>Ricercatore a t. d. - b</t>
  </si>
  <si>
    <t>GOZZI</t>
  </si>
  <si>
    <t>Fausto</t>
  </si>
  <si>
    <t xml:space="preserve">Andrea </t>
  </si>
  <si>
    <t>Giorgio</t>
  </si>
  <si>
    <t xml:space="preserve">Andrej </t>
  </si>
  <si>
    <t>VENEL</t>
  </si>
  <si>
    <t>Xavier</t>
  </si>
  <si>
    <t>DE VROEY</t>
  </si>
  <si>
    <t>Michel</t>
  </si>
  <si>
    <t>MICHELACCI</t>
  </si>
  <si>
    <t>Claudio</t>
  </si>
  <si>
    <t>GUISO</t>
  </si>
  <si>
    <t>Luigi</t>
  </si>
  <si>
    <t>SECS-P/05  </t>
  </si>
  <si>
    <t>13/A5  </t>
  </si>
  <si>
    <t>Associato confermato</t>
  </si>
  <si>
    <t xml:space="preserve">Economia politica </t>
  </si>
  <si>
    <t>Straordinario a t. d.</t>
  </si>
  <si>
    <t>Metodi Matematici dell’Ec. e Sc. Att.e Fin.</t>
  </si>
  <si>
    <t>13/A4</t>
  </si>
  <si>
    <t>Max Planck</t>
  </si>
  <si>
    <t>Professore ateneo straniero</t>
  </si>
  <si>
    <t>Middlesex Un.</t>
  </si>
  <si>
    <t>Sorbonne</t>
  </si>
  <si>
    <t>Lovanio</t>
  </si>
  <si>
    <t>EIEF</t>
  </si>
  <si>
    <t>Esperto esterno</t>
  </si>
  <si>
    <t>Ioannis</t>
  </si>
  <si>
    <t>MAJOCCHI</t>
  </si>
  <si>
    <t>Antonio</t>
  </si>
  <si>
    <t>Maria Isabella</t>
  </si>
  <si>
    <t>Fabian</t>
  </si>
  <si>
    <t>SECS-P/08</t>
  </si>
  <si>
    <t>13/B2</t>
  </si>
  <si>
    <t>Economia e gestione delle imprese</t>
  </si>
  <si>
    <t>SECS-P/10</t>
  </si>
  <si>
    <t>13/B3</t>
  </si>
  <si>
    <t>SECS-P/07</t>
  </si>
  <si>
    <t>13/B1</t>
  </si>
  <si>
    <t>SECS-P/09</t>
  </si>
  <si>
    <t>Economia degli intermediari finanziari e finanza aziendale</t>
  </si>
  <si>
    <t>ING-IND/35</t>
  </si>
  <si>
    <t>09/B3</t>
  </si>
  <si>
    <t>Royal Institute of Technology</t>
  </si>
  <si>
    <t>DE BLASIO</t>
  </si>
  <si>
    <t>Emiliana</t>
  </si>
  <si>
    <t>TALANI</t>
  </si>
  <si>
    <t>Leila Simona</t>
  </si>
  <si>
    <t>Straordinario a t.d.</t>
  </si>
  <si>
    <t>Ricercatore a t. d. - a</t>
  </si>
  <si>
    <t>King's College London</t>
  </si>
  <si>
    <t>Convenzioni con doppia supervisione: Convenzione con Banca d’Italia per l’attivazione di un curriculum su tematiche ADR con doppia supevisione prevista in convenzione.</t>
  </si>
  <si>
    <t>Convenzioni con doppia supervisione: Convenzione con Banca d’Italia per l’attivazione di un curriculum su tematiche Financial Economics con doppia supevisione prevista in convenzione.</t>
  </si>
  <si>
    <t>COLLEGI DEI DOCENTI - XXXVII CICLO</t>
  </si>
  <si>
    <t>POLITICS - XXXVII CICLO 2021/2022</t>
  </si>
  <si>
    <t>MANAGEMENT - XXXVII CICLO 2021/2022</t>
  </si>
  <si>
    <t>ECONOMICS - XXXVII CICLO 2021/2022</t>
  </si>
  <si>
    <t>DIRITTO ED IMPRESA - XXXVII CICLO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</si>
</sst>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0\ &quot;€&quot;"/>
  </numFmts>
  <fonts count="7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0"/>
      <color rgb="FF006100"/>
      <name val="Times New Roman"/>
      <family val="2"/>
    </font>
    <font>
      <sz val="10"/>
      <color rgb="FF9C0006"/>
      <name val="Times New Roman"/>
      <family val="2"/>
    </font>
    <font>
      <sz val="10"/>
      <color rgb="FF9C6500"/>
      <name val="Times New Roman"/>
      <family val="2"/>
    </font>
    <font>
      <sz val="10"/>
      <color rgb="FF3F3F76"/>
      <name val="Times New Roman"/>
      <family val="2"/>
    </font>
    <font>
      <b/>
      <sz val="10"/>
      <color rgb="FF3F3F3F"/>
      <name val="Times New Roman"/>
      <family val="2"/>
    </font>
    <font>
      <b/>
      <sz val="10"/>
      <color rgb="FFFA7D00"/>
      <name val="Times New Roman"/>
      <family val="2"/>
    </font>
    <font>
      <sz val="10"/>
      <color rgb="FFFA7D00"/>
      <name val="Times New Roman"/>
      <family val="2"/>
    </font>
    <font>
      <b/>
      <sz val="10"/>
      <color theme="0"/>
      <name val="Times New Roman"/>
      <family val="2"/>
    </font>
    <font>
      <sz val="10"/>
      <color rgb="FFFF0000"/>
      <name val="Times New Roman"/>
      <family val="2"/>
    </font>
    <font>
      <i/>
      <sz val="10"/>
      <color rgb="FF7F7F7F"/>
      <name val="Times New Roman"/>
      <family val="2"/>
    </font>
    <font>
      <b/>
      <sz val="10"/>
      <color theme="1"/>
      <name val="Times New Roman"/>
      <family val="2"/>
    </font>
    <font>
      <sz val="10"/>
      <color theme="0"/>
      <name val="Times New Roman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u/>
      <sz val="10"/>
      <color theme="10"/>
      <name val="Times New Roman"/>
      <family val="2"/>
    </font>
    <font>
      <u/>
      <sz val="10"/>
      <color theme="11"/>
      <name val="Times New Roman"/>
      <family val="2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i/>
      <sz val="12"/>
      <color rgb="FF000000"/>
      <name val="Times New Roman"/>
      <family val="1"/>
    </font>
    <font>
      <b/>
      <i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2"/>
    </font>
    <font>
      <sz val="8"/>
      <color rgb="FF000000"/>
      <name val="Verdana"/>
      <family val="2"/>
    </font>
    <font>
      <sz val="10"/>
      <color rgb="FF02004C"/>
      <name val="Times New Roman"/>
      <family val="1"/>
    </font>
    <font>
      <sz val="10"/>
      <name val="Times New Roman"/>
      <family val="1"/>
    </font>
    <font>
      <b/>
      <sz val="10"/>
      <color rgb="FF000000"/>
      <name val="Calibri"/>
      <family val="2"/>
    </font>
    <font>
      <sz val="10"/>
      <color rgb="FFFF66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2004C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Luiss Sans"/>
    </font>
    <font>
      <b/>
      <sz val="10"/>
      <color theme="1"/>
      <name val="Luiss Sans"/>
    </font>
    <font>
      <b/>
      <sz val="10"/>
      <color rgb="FF000000"/>
      <name val="Luiss Sans"/>
    </font>
    <font>
      <b/>
      <sz val="10"/>
      <name val="Luiss Sans"/>
    </font>
    <font>
      <b/>
      <i/>
      <sz val="10"/>
      <name val="Luiss Sans"/>
    </font>
    <font>
      <b/>
      <sz val="10"/>
      <color rgb="FFFF0000"/>
      <name val="Luiss Sans"/>
    </font>
    <font>
      <sz val="10"/>
      <color rgb="FF000000"/>
      <name val="Luiss Sans"/>
    </font>
    <font>
      <sz val="10"/>
      <color rgb="FF02004C"/>
      <name val="Luiss Sans"/>
    </font>
    <font>
      <u/>
      <sz val="10"/>
      <color theme="10"/>
      <name val="Luiss Sans"/>
    </font>
    <font>
      <b/>
      <sz val="10"/>
      <color rgb="FF008200"/>
      <name val="Luiss Sans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Luiss Sans"/>
    </font>
    <font>
      <u/>
      <sz val="12"/>
      <color theme="10"/>
      <name val="Luiss Sans"/>
    </font>
    <font>
      <sz val="12"/>
      <name val="Luiss Sans"/>
    </font>
    <font>
      <sz val="12"/>
      <color rgb="FF000000"/>
      <name val="Luiss Sans"/>
    </font>
    <font>
      <sz val="12"/>
      <color indexed="8"/>
      <name val="Luiss Sans"/>
    </font>
    <font>
      <b/>
      <sz val="12"/>
      <name val="Luiss Sans"/>
    </font>
    <font>
      <b/>
      <sz val="12"/>
      <color rgb="FF000000"/>
      <name val="Luiss Sans"/>
    </font>
    <font>
      <b/>
      <sz val="14"/>
      <color theme="1"/>
      <name val="Luiss Sans"/>
    </font>
    <font>
      <b/>
      <sz val="20"/>
      <color indexed="8"/>
      <name val="Luiss Sans"/>
    </font>
    <font>
      <b/>
      <sz val="12"/>
      <color indexed="8"/>
      <name val="Luiss Sans"/>
    </font>
    <font>
      <sz val="12"/>
      <color theme="1"/>
      <name val="Luiss Sans"/>
    </font>
    <font>
      <b/>
      <sz val="16"/>
      <color indexed="8"/>
      <name val="Luiss Sans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3366FF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AC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rgb="FFFFC1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79D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ABFF"/>
        <bgColor indexed="64"/>
      </patternFill>
    </fill>
    <fill>
      <patternFill patternType="solid">
        <fgColor rgb="FF66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0" fillId="0" borderId="0" applyNumberFormat="0" applyFill="0" applyBorder="0" applyAlignment="0" applyProtection="0"/>
    <xf numFmtId="0" fontId="51" fillId="0" borderId="0" applyNumberFormat="0" applyFont="0" applyFill="0" applyBorder="0" applyAlignment="0" applyProtection="0">
      <alignment vertical="top"/>
    </xf>
    <xf numFmtId="0" fontId="52" fillId="0" borderId="0"/>
    <xf numFmtId="9" fontId="51" fillId="0" borderId="0" applyFont="0" applyFill="0" applyBorder="0" applyAlignment="0" applyProtection="0"/>
  </cellStyleXfs>
  <cellXfs count="492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8" fillId="0" borderId="1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10" fontId="0" fillId="51" borderId="10" xfId="0" applyNumberFormat="1" applyFill="1" applyBorder="1" applyAlignment="1">
      <alignment horizontal="center" vertical="center"/>
    </xf>
    <xf numFmtId="0" fontId="19" fillId="45" borderId="10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0" fontId="26" fillId="45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6" fillId="40" borderId="10" xfId="0" applyFont="1" applyFill="1" applyBorder="1" applyAlignment="1">
      <alignment horizontal="center" vertical="center" wrapText="1"/>
    </xf>
    <xf numFmtId="0" fontId="19" fillId="40" borderId="10" xfId="0" applyFont="1" applyFill="1" applyBorder="1" applyAlignment="1">
      <alignment horizontal="center" vertical="center" wrapText="1"/>
    </xf>
    <xf numFmtId="0" fontId="19" fillId="41" borderId="10" xfId="0" applyFont="1" applyFill="1" applyBorder="1" applyAlignment="1">
      <alignment horizontal="center" vertical="center" wrapText="1"/>
    </xf>
    <xf numFmtId="0" fontId="19" fillId="42" borderId="10" xfId="0" applyFont="1" applyFill="1" applyBorder="1" applyAlignment="1">
      <alignment horizontal="center" vertical="center" wrapText="1"/>
    </xf>
    <xf numFmtId="0" fontId="26" fillId="43" borderId="10" xfId="0" applyFont="1" applyFill="1" applyBorder="1" applyAlignment="1">
      <alignment horizontal="center" vertical="center" wrapText="1"/>
    </xf>
    <xf numFmtId="0" fontId="19" fillId="43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19" fillId="46" borderId="10" xfId="0" applyFont="1" applyFill="1" applyBorder="1" applyAlignment="1">
      <alignment horizontal="center" vertical="center" wrapText="1"/>
    </xf>
    <xf numFmtId="0" fontId="29" fillId="46" borderId="10" xfId="0" applyFont="1" applyFill="1" applyBorder="1" applyAlignment="1">
      <alignment horizontal="center" vertical="center" wrapText="1"/>
    </xf>
    <xf numFmtId="0" fontId="26" fillId="47" borderId="10" xfId="0" applyFont="1" applyFill="1" applyBorder="1" applyAlignment="1">
      <alignment horizontal="center" vertical="center" wrapText="1"/>
    </xf>
    <xf numFmtId="0" fontId="26" fillId="48" borderId="10" xfId="0" applyFont="1" applyFill="1" applyBorder="1" applyAlignment="1">
      <alignment horizontal="center" vertical="center" wrapText="1"/>
    </xf>
    <xf numFmtId="0" fontId="19" fillId="48" borderId="10" xfId="0" applyFont="1" applyFill="1" applyBorder="1" applyAlignment="1">
      <alignment horizontal="center" vertical="center" wrapText="1"/>
    </xf>
    <xf numFmtId="0" fontId="19" fillId="49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/>
    </xf>
    <xf numFmtId="0" fontId="0" fillId="0" borderId="10" xfId="0" applyFont="1" applyFill="1" applyBorder="1"/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31" fillId="52" borderId="10" xfId="0" applyFont="1" applyFill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center"/>
    </xf>
    <xf numFmtId="0" fontId="31" fillId="53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0" fontId="0" fillId="0" borderId="10" xfId="0" applyFont="1" applyFill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22" fillId="41" borderId="10" xfId="0" applyFont="1" applyFill="1" applyBorder="1" applyAlignment="1">
      <alignment horizontal="center" vertical="center"/>
    </xf>
    <xf numFmtId="0" fontId="22" fillId="46" borderId="10" xfId="0" applyFont="1" applyFill="1" applyBorder="1" applyAlignment="1">
      <alignment horizontal="center" vertical="center"/>
    </xf>
    <xf numFmtId="0" fontId="22" fillId="49" borderId="10" xfId="0" applyFont="1" applyFill="1" applyBorder="1" applyAlignment="1">
      <alignment horizontal="center" vertical="center"/>
    </xf>
    <xf numFmtId="0" fontId="22" fillId="42" borderId="10" xfId="0" applyFont="1" applyFill="1" applyBorder="1" applyAlignment="1">
      <alignment horizontal="center" vertical="center"/>
    </xf>
    <xf numFmtId="0" fontId="19" fillId="38" borderId="10" xfId="0" applyFont="1" applyFill="1" applyBorder="1" applyAlignment="1">
      <alignment horizontal="center" vertical="center" wrapText="1"/>
    </xf>
    <xf numFmtId="0" fontId="26" fillId="39" borderId="10" xfId="0" applyFont="1" applyFill="1" applyBorder="1" applyAlignment="1">
      <alignment horizontal="center" vertical="center" wrapText="1"/>
    </xf>
    <xf numFmtId="0" fontId="26" fillId="38" borderId="10" xfId="0" applyFont="1" applyFill="1" applyBorder="1" applyAlignment="1">
      <alignment horizontal="center" vertical="center" wrapText="1"/>
    </xf>
    <xf numFmtId="0" fontId="26" fillId="50" borderId="10" xfId="0" applyFont="1" applyFill="1" applyBorder="1" applyAlignment="1">
      <alignment horizontal="center" vertical="center"/>
    </xf>
    <xf numFmtId="0" fontId="22" fillId="45" borderId="10" xfId="0" applyFont="1" applyFill="1" applyBorder="1" applyAlignment="1">
      <alignment horizontal="center" vertical="center"/>
    </xf>
    <xf numFmtId="0" fontId="22" fillId="47" borderId="10" xfId="0" applyFont="1" applyFill="1" applyBorder="1" applyAlignment="1">
      <alignment horizontal="center" vertical="center"/>
    </xf>
    <xf numFmtId="0" fontId="22" fillId="48" borderId="10" xfId="0" applyFont="1" applyFill="1" applyBorder="1" applyAlignment="1">
      <alignment horizontal="center" vertical="center"/>
    </xf>
    <xf numFmtId="0" fontId="22" fillId="43" borderId="10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0" xfId="0" applyNumberFormat="1" applyFont="1" applyFill="1" applyBorder="1"/>
    <xf numFmtId="10" fontId="0" fillId="0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Font="1" applyFill="1" applyBorder="1" applyAlignment="1">
      <alignment horizontal="center"/>
    </xf>
    <xf numFmtId="1" fontId="0" fillId="0" borderId="10" xfId="0" applyNumberFormat="1" applyFont="1" applyFill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 wrapText="1"/>
    </xf>
    <xf numFmtId="165" fontId="0" fillId="51" borderId="10" xfId="0" applyNumberFormat="1" applyFill="1" applyBorder="1" applyAlignment="1">
      <alignment horizontal="center"/>
    </xf>
    <xf numFmtId="0" fontId="0" fillId="0" borderId="16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2" fontId="0" fillId="0" borderId="16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10" fontId="0" fillId="0" borderId="16" xfId="0" applyNumberFormat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26" fillId="0" borderId="16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55" borderId="10" xfId="0" applyFill="1" applyBorder="1"/>
    <xf numFmtId="0" fontId="16" fillId="55" borderId="1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wrapText="1"/>
    </xf>
    <xf numFmtId="0" fontId="16" fillId="34" borderId="10" xfId="0" applyFont="1" applyFill="1" applyBorder="1" applyAlignment="1">
      <alignment horizontal="center" vertical="center" wrapText="1"/>
    </xf>
    <xf numFmtId="10" fontId="0" fillId="56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/>
    <xf numFmtId="0" fontId="16" fillId="0" borderId="16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57" borderId="10" xfId="0" applyFont="1" applyFill="1" applyBorder="1" applyAlignment="1">
      <alignment horizontal="center" vertical="center" wrapText="1"/>
    </xf>
    <xf numFmtId="0" fontId="16" fillId="57" borderId="10" xfId="0" applyFont="1" applyFill="1" applyBorder="1" applyAlignment="1">
      <alignment horizontal="center"/>
    </xf>
    <xf numFmtId="9" fontId="26" fillId="0" borderId="10" xfId="0" applyNumberFormat="1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9" fontId="29" fillId="0" borderId="17" xfId="0" applyNumberFormat="1" applyFont="1" applyBorder="1" applyAlignment="1">
      <alignment horizontal="center" vertical="center"/>
    </xf>
    <xf numFmtId="0" fontId="33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/>
    </xf>
    <xf numFmtId="1" fontId="32" fillId="0" borderId="10" xfId="0" applyNumberFormat="1" applyFont="1" applyFill="1" applyBorder="1" applyAlignment="1">
      <alignment horizontal="center" vertical="center"/>
    </xf>
    <xf numFmtId="10" fontId="35" fillId="56" borderId="10" xfId="0" applyNumberFormat="1" applyFont="1" applyFill="1" applyBorder="1" applyAlignment="1">
      <alignment horizontal="center" vertical="center" wrapText="1"/>
    </xf>
    <xf numFmtId="0" fontId="22" fillId="45" borderId="10" xfId="0" applyFont="1" applyFill="1" applyBorder="1" applyAlignment="1">
      <alignment horizontal="center" vertical="center"/>
    </xf>
    <xf numFmtId="0" fontId="22" fillId="46" borderId="10" xfId="0" applyFont="1" applyFill="1" applyBorder="1" applyAlignment="1">
      <alignment horizontal="center" vertical="center"/>
    </xf>
    <xf numFmtId="0" fontId="22" fillId="47" borderId="10" xfId="0" applyFont="1" applyFill="1" applyBorder="1" applyAlignment="1">
      <alignment horizontal="center" vertical="center"/>
    </xf>
    <xf numFmtId="0" fontId="22" fillId="48" borderId="10" xfId="0" applyFont="1" applyFill="1" applyBorder="1" applyAlignment="1">
      <alignment horizontal="center" vertical="center"/>
    </xf>
    <xf numFmtId="0" fontId="22" fillId="42" borderId="10" xfId="0" applyFont="1" applyFill="1" applyBorder="1" applyAlignment="1">
      <alignment horizontal="center" vertical="center"/>
    </xf>
    <xf numFmtId="0" fontId="22" fillId="43" borderId="10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2" fontId="37" fillId="0" borderId="10" xfId="729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2" fontId="37" fillId="0" borderId="10" xfId="729" applyNumberFormat="1" applyFont="1" applyBorder="1" applyAlignment="1">
      <alignment horizontal="center" vertical="center"/>
    </xf>
    <xf numFmtId="10" fontId="33" fillId="56" borderId="10" xfId="0" applyNumberFormat="1" applyFont="1" applyFill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37" fillId="0" borderId="10" xfId="0" applyFont="1" applyFill="1" applyBorder="1" applyAlignment="1">
      <alignment horizontal="center" vertical="center"/>
    </xf>
    <xf numFmtId="2" fontId="37" fillId="0" borderId="10" xfId="0" applyNumberFormat="1" applyFont="1" applyBorder="1" applyAlignment="1">
      <alignment horizontal="center" vertical="center"/>
    </xf>
    <xf numFmtId="0" fontId="37" fillId="0" borderId="10" xfId="0" applyFont="1" applyBorder="1"/>
    <xf numFmtId="0" fontId="37" fillId="0" borderId="10" xfId="0" applyFont="1" applyFill="1" applyBorder="1" applyAlignment="1">
      <alignment horizontal="center"/>
    </xf>
    <xf numFmtId="0" fontId="37" fillId="0" borderId="0" xfId="0" applyFont="1" applyFill="1" applyBorder="1"/>
    <xf numFmtId="0" fontId="37" fillId="0" borderId="10" xfId="0" applyFont="1" applyBorder="1" applyAlignment="1">
      <alignment vertical="center"/>
    </xf>
    <xf numFmtId="0" fontId="37" fillId="0" borderId="10" xfId="0" applyFont="1" applyFill="1" applyBorder="1"/>
    <xf numFmtId="0" fontId="37" fillId="0" borderId="0" xfId="0" applyFont="1"/>
    <xf numFmtId="0" fontId="37" fillId="0" borderId="10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38" fillId="33" borderId="10" xfId="0" applyFont="1" applyFill="1" applyBorder="1" applyAlignment="1">
      <alignment horizontal="left" vertical="center"/>
    </xf>
    <xf numFmtId="0" fontId="37" fillId="33" borderId="10" xfId="0" applyFont="1" applyFill="1" applyBorder="1" applyAlignment="1">
      <alignment vertical="center" wrapText="1"/>
    </xf>
    <xf numFmtId="0" fontId="38" fillId="33" borderId="10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/>
    </xf>
    <xf numFmtId="0" fontId="37" fillId="33" borderId="10" xfId="0" applyFont="1" applyFill="1" applyBorder="1"/>
    <xf numFmtId="0" fontId="37" fillId="33" borderId="10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vertical="center"/>
    </xf>
    <xf numFmtId="0" fontId="37" fillId="61" borderId="10" xfId="0" applyFont="1" applyFill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0" fontId="42" fillId="40" borderId="10" xfId="0" applyFont="1" applyFill="1" applyBorder="1" applyAlignment="1">
      <alignment horizontal="center" vertical="center" wrapText="1"/>
    </xf>
    <xf numFmtId="0" fontId="42" fillId="42" borderId="10" xfId="0" applyFont="1" applyFill="1" applyBorder="1" applyAlignment="1">
      <alignment horizontal="center" vertical="center" wrapText="1"/>
    </xf>
    <xf numFmtId="0" fontId="36" fillId="43" borderId="10" xfId="0" applyFont="1" applyFill="1" applyBorder="1" applyAlignment="1">
      <alignment horizontal="center" vertical="center" wrapText="1"/>
    </xf>
    <xf numFmtId="0" fontId="42" fillId="34" borderId="10" xfId="0" applyFont="1" applyFill="1" applyBorder="1" applyAlignment="1">
      <alignment horizontal="center" vertical="center" wrapText="1"/>
    </xf>
    <xf numFmtId="0" fontId="36" fillId="45" borderId="10" xfId="0" applyFont="1" applyFill="1" applyBorder="1" applyAlignment="1">
      <alignment horizontal="center" vertical="center" wrapText="1"/>
    </xf>
    <xf numFmtId="0" fontId="36" fillId="47" borderId="10" xfId="0" applyFont="1" applyFill="1" applyBorder="1" applyAlignment="1">
      <alignment horizontal="center" vertical="center" wrapText="1"/>
    </xf>
    <xf numFmtId="0" fontId="36" fillId="48" borderId="10" xfId="0" applyFont="1" applyFill="1" applyBorder="1" applyAlignment="1">
      <alignment horizontal="center" vertical="center" wrapText="1"/>
    </xf>
    <xf numFmtId="0" fontId="42" fillId="48" borderId="10" xfId="0" applyFont="1" applyFill="1" applyBorder="1" applyAlignment="1">
      <alignment horizontal="center" vertical="center" wrapText="1"/>
    </xf>
    <xf numFmtId="0" fontId="45" fillId="0" borderId="0" xfId="0" applyFont="1"/>
    <xf numFmtId="0" fontId="37" fillId="34" borderId="10" xfId="0" applyFont="1" applyFill="1" applyBorder="1" applyAlignment="1">
      <alignment horizontal="center" vertical="center" wrapText="1"/>
    </xf>
    <xf numFmtId="0" fontId="37" fillId="62" borderId="10" xfId="0" applyFont="1" applyFill="1" applyBorder="1" applyAlignment="1">
      <alignment horizontal="center" vertical="center" wrapText="1"/>
    </xf>
    <xf numFmtId="0" fontId="42" fillId="67" borderId="10" xfId="0" applyFont="1" applyFill="1" applyBorder="1" applyAlignment="1">
      <alignment horizontal="center" vertical="center" wrapText="1"/>
    </xf>
    <xf numFmtId="0" fontId="37" fillId="66" borderId="10" xfId="0" applyFont="1" applyFill="1" applyBorder="1" applyAlignment="1">
      <alignment horizontal="center" vertical="center"/>
    </xf>
    <xf numFmtId="0" fontId="42" fillId="68" borderId="10" xfId="0" applyFont="1" applyFill="1" applyBorder="1" applyAlignment="1">
      <alignment horizontal="center" vertical="center" wrapText="1"/>
    </xf>
    <xf numFmtId="0" fontId="44" fillId="68" borderId="10" xfId="0" applyFont="1" applyFill="1" applyBorder="1" applyAlignment="1">
      <alignment horizontal="center" vertical="center" wrapText="1"/>
    </xf>
    <xf numFmtId="166" fontId="37" fillId="69" borderId="10" xfId="0" applyNumberFormat="1" applyFont="1" applyFill="1" applyBorder="1" applyAlignment="1">
      <alignment horizontal="center" vertical="center"/>
    </xf>
    <xf numFmtId="0" fontId="37" fillId="69" borderId="10" xfId="0" applyFont="1" applyFill="1" applyBorder="1" applyAlignment="1">
      <alignment horizontal="center"/>
    </xf>
    <xf numFmtId="0" fontId="37" fillId="69" borderId="10" xfId="0" applyFont="1" applyFill="1" applyBorder="1" applyAlignment="1">
      <alignment horizontal="center" vertical="center"/>
    </xf>
    <xf numFmtId="1" fontId="37" fillId="69" borderId="10" xfId="0" applyNumberFormat="1" applyFont="1" applyFill="1" applyBorder="1" applyAlignment="1">
      <alignment horizontal="center"/>
    </xf>
    <xf numFmtId="1" fontId="37" fillId="69" borderId="10" xfId="0" applyNumberFormat="1" applyFont="1" applyFill="1" applyBorder="1" applyAlignment="1">
      <alignment horizontal="center" vertical="center"/>
    </xf>
    <xf numFmtId="1" fontId="40" fillId="69" borderId="10" xfId="0" applyNumberFormat="1" applyFont="1" applyFill="1" applyBorder="1" applyAlignment="1">
      <alignment horizontal="center" vertical="center"/>
    </xf>
    <xf numFmtId="0" fontId="46" fillId="47" borderId="10" xfId="0" applyFont="1" applyFill="1" applyBorder="1" applyAlignment="1">
      <alignment horizontal="center" vertical="center" wrapText="1"/>
    </xf>
    <xf numFmtId="0" fontId="47" fillId="0" borderId="0" xfId="0" applyFont="1" applyFill="1" applyBorder="1"/>
    <xf numFmtId="0" fontId="38" fillId="33" borderId="10" xfId="0" applyFont="1" applyFill="1" applyBorder="1" applyAlignment="1">
      <alignment vertical="center" wrapText="1"/>
    </xf>
    <xf numFmtId="0" fontId="36" fillId="71" borderId="10" xfId="0" applyFont="1" applyFill="1" applyBorder="1" applyAlignment="1">
      <alignment horizontal="center" vertical="center" wrapText="1"/>
    </xf>
    <xf numFmtId="0" fontId="42" fillId="71" borderId="10" xfId="0" applyFont="1" applyFill="1" applyBorder="1" applyAlignment="1">
      <alignment horizontal="center" vertical="center" wrapText="1"/>
    </xf>
    <xf numFmtId="0" fontId="37" fillId="70" borderId="10" xfId="0" applyFont="1" applyFill="1" applyBorder="1" applyAlignment="1">
      <alignment horizontal="center" vertical="center"/>
    </xf>
    <xf numFmtId="0" fontId="37" fillId="70" borderId="10" xfId="0" applyFont="1" applyFill="1" applyBorder="1" applyAlignment="1">
      <alignment horizontal="center"/>
    </xf>
    <xf numFmtId="0" fontId="42" fillId="72" borderId="10" xfId="0" applyFont="1" applyFill="1" applyBorder="1" applyAlignment="1">
      <alignment horizontal="center" vertical="center" wrapText="1"/>
    </xf>
    <xf numFmtId="0" fontId="37" fillId="58" borderId="10" xfId="0" applyFont="1" applyFill="1" applyBorder="1" applyAlignment="1">
      <alignment horizontal="center" vertical="center" wrapText="1"/>
    </xf>
    <xf numFmtId="0" fontId="37" fillId="58" borderId="10" xfId="0" applyFont="1" applyFill="1" applyBorder="1" applyAlignment="1">
      <alignment vertical="center" wrapText="1"/>
    </xf>
    <xf numFmtId="0" fontId="37" fillId="58" borderId="10" xfId="0" applyFont="1" applyFill="1" applyBorder="1" applyAlignment="1">
      <alignment vertical="center"/>
    </xf>
    <xf numFmtId="10" fontId="37" fillId="62" borderId="10" xfId="729" applyNumberFormat="1" applyFont="1" applyFill="1" applyBorder="1" applyAlignment="1">
      <alignment horizontal="center" vertical="center" wrapText="1"/>
    </xf>
    <xf numFmtId="10" fontId="37" fillId="34" borderId="10" xfId="729" applyNumberFormat="1" applyFont="1" applyFill="1" applyBorder="1" applyAlignment="1">
      <alignment horizontal="center" vertical="center" wrapText="1"/>
    </xf>
    <xf numFmtId="0" fontId="38" fillId="73" borderId="10" xfId="0" applyFont="1" applyFill="1" applyBorder="1" applyAlignment="1">
      <alignment horizontal="center" vertical="center" wrapText="1"/>
    </xf>
    <xf numFmtId="2" fontId="37" fillId="73" borderId="10" xfId="0" applyNumberFormat="1" applyFont="1" applyFill="1" applyBorder="1" applyAlignment="1">
      <alignment horizontal="center" vertical="center"/>
    </xf>
    <xf numFmtId="0" fontId="37" fillId="73" borderId="10" xfId="0" applyFont="1" applyFill="1" applyBorder="1" applyAlignment="1">
      <alignment horizontal="center" vertical="center"/>
    </xf>
    <xf numFmtId="0" fontId="38" fillId="73" borderId="10" xfId="0" applyFont="1" applyFill="1" applyBorder="1" applyAlignment="1">
      <alignment horizontal="center" vertical="center"/>
    </xf>
    <xf numFmtId="2" fontId="37" fillId="73" borderId="10" xfId="729" applyNumberFormat="1" applyFont="1" applyFill="1" applyBorder="1" applyAlignment="1">
      <alignment horizontal="center" vertical="center"/>
    </xf>
    <xf numFmtId="164" fontId="37" fillId="73" borderId="10" xfId="0" applyNumberFormat="1" applyFont="1" applyFill="1" applyBorder="1" applyAlignment="1">
      <alignment horizontal="center" vertical="center"/>
    </xf>
    <xf numFmtId="2" fontId="37" fillId="73" borderId="10" xfId="729" applyNumberFormat="1" applyFont="1" applyFill="1" applyBorder="1" applyAlignment="1">
      <alignment horizontal="center" vertical="center" wrapText="1"/>
    </xf>
    <xf numFmtId="0" fontId="37" fillId="73" borderId="10" xfId="0" applyFont="1" applyFill="1" applyBorder="1" applyAlignment="1">
      <alignment horizontal="center" vertical="center" wrapText="1"/>
    </xf>
    <xf numFmtId="0" fontId="41" fillId="72" borderId="10" xfId="0" applyFont="1" applyFill="1" applyBorder="1" applyAlignment="1">
      <alignment horizontal="center" vertical="center"/>
    </xf>
    <xf numFmtId="0" fontId="41" fillId="49" borderId="10" xfId="0" applyFont="1" applyFill="1" applyBorder="1" applyAlignment="1">
      <alignment horizontal="center" vertical="center"/>
    </xf>
    <xf numFmtId="0" fontId="37" fillId="55" borderId="10" xfId="0" applyFont="1" applyFill="1" applyBorder="1"/>
    <xf numFmtId="0" fontId="36" fillId="54" borderId="15" xfId="0" applyFont="1" applyFill="1" applyBorder="1" applyAlignment="1">
      <alignment vertical="center" wrapText="1"/>
    </xf>
    <xf numFmtId="0" fontId="41" fillId="42" borderId="10" xfId="0" applyFont="1" applyFill="1" applyBorder="1" applyAlignment="1">
      <alignment horizontal="center" vertical="center"/>
    </xf>
    <xf numFmtId="0" fontId="41" fillId="36" borderId="10" xfId="0" applyFont="1" applyFill="1" applyBorder="1" applyAlignment="1">
      <alignment horizontal="center" vertical="center"/>
    </xf>
    <xf numFmtId="0" fontId="36" fillId="48" borderId="10" xfId="0" applyFont="1" applyFill="1" applyBorder="1" applyAlignment="1">
      <alignment horizontal="center" vertical="center"/>
    </xf>
    <xf numFmtId="0" fontId="41" fillId="45" borderId="10" xfId="0" applyFont="1" applyFill="1" applyBorder="1" applyAlignment="1">
      <alignment horizontal="center" vertical="center"/>
    </xf>
    <xf numFmtId="0" fontId="41" fillId="67" borderId="10" xfId="0" applyFont="1" applyFill="1" applyBorder="1" applyAlignment="1">
      <alignment horizontal="center" vertical="center"/>
    </xf>
    <xf numFmtId="0" fontId="41" fillId="68" borderId="10" xfId="0" applyFont="1" applyFill="1" applyBorder="1" applyAlignment="1">
      <alignment horizontal="center" vertical="center"/>
    </xf>
    <xf numFmtId="0" fontId="37" fillId="69" borderId="10" xfId="0" applyFont="1" applyFill="1" applyBorder="1"/>
    <xf numFmtId="0" fontId="41" fillId="47" borderId="10" xfId="0" applyFont="1" applyFill="1" applyBorder="1" applyAlignment="1">
      <alignment horizontal="center" vertical="center"/>
    </xf>
    <xf numFmtId="0" fontId="36" fillId="54" borderId="14" xfId="0" applyFont="1" applyFill="1" applyBorder="1" applyAlignment="1">
      <alignment vertical="center" wrapText="1"/>
    </xf>
    <xf numFmtId="0" fontId="36" fillId="36" borderId="10" xfId="0" applyFont="1" applyFill="1" applyBorder="1" applyAlignment="1">
      <alignment horizontal="center" vertical="center" wrapText="1"/>
    </xf>
    <xf numFmtId="0" fontId="42" fillId="36" borderId="10" xfId="0" applyFont="1" applyFill="1" applyBorder="1" applyAlignment="1">
      <alignment horizontal="center" vertical="center" wrapText="1"/>
    </xf>
    <xf numFmtId="0" fontId="42" fillId="73" borderId="10" xfId="0" applyFont="1" applyFill="1" applyBorder="1" applyAlignment="1">
      <alignment horizontal="center" vertical="center" wrapText="1"/>
    </xf>
    <xf numFmtId="0" fontId="36" fillId="68" borderId="10" xfId="0" applyFont="1" applyFill="1" applyBorder="1" applyAlignment="1">
      <alignment horizontal="center" vertical="center" wrapText="1"/>
    </xf>
    <xf numFmtId="0" fontId="42" fillId="49" borderId="10" xfId="0" applyFont="1" applyFill="1" applyBorder="1" applyAlignment="1">
      <alignment horizontal="center" vertical="center" wrapText="1"/>
    </xf>
    <xf numFmtId="0" fontId="38" fillId="55" borderId="10" xfId="0" applyFont="1" applyFill="1" applyBorder="1" applyAlignment="1">
      <alignment horizontal="center" vertical="center" wrapText="1"/>
    </xf>
    <xf numFmtId="0" fontId="37" fillId="0" borderId="0" xfId="0" applyFont="1" applyBorder="1"/>
    <xf numFmtId="0" fontId="38" fillId="0" borderId="0" xfId="0" applyFont="1" applyFill="1" applyBorder="1"/>
    <xf numFmtId="0" fontId="37" fillId="0" borderId="0" xfId="0" applyFont="1" applyFill="1" applyBorder="1" applyAlignment="1"/>
    <xf numFmtId="0" fontId="36" fillId="0" borderId="0" xfId="0" applyFont="1" applyAlignment="1">
      <alignment vertical="center"/>
    </xf>
    <xf numFmtId="0" fontId="38" fillId="59" borderId="10" xfId="0" applyFont="1" applyFill="1" applyBorder="1" applyAlignment="1">
      <alignment horizontal="center" vertical="center" wrapText="1"/>
    </xf>
    <xf numFmtId="0" fontId="37" fillId="64" borderId="10" xfId="0" applyFont="1" applyFill="1" applyBorder="1" applyAlignment="1">
      <alignment horizontal="center"/>
    </xf>
    <xf numFmtId="0" fontId="37" fillId="66" borderId="10" xfId="0" applyFont="1" applyFill="1" applyBorder="1" applyAlignment="1">
      <alignment horizontal="center"/>
    </xf>
    <xf numFmtId="10" fontId="37" fillId="66" borderId="10" xfId="0" applyNumberFormat="1" applyFont="1" applyFill="1" applyBorder="1" applyAlignment="1">
      <alignment horizontal="center"/>
    </xf>
    <xf numFmtId="165" fontId="37" fillId="66" borderId="10" xfId="0" applyNumberFormat="1" applyFont="1" applyFill="1" applyBorder="1" applyAlignment="1">
      <alignment horizontal="center"/>
    </xf>
    <xf numFmtId="164" fontId="37" fillId="69" borderId="10" xfId="0" applyNumberFormat="1" applyFont="1" applyFill="1" applyBorder="1" applyAlignment="1">
      <alignment horizontal="center"/>
    </xf>
    <xf numFmtId="0" fontId="37" fillId="73" borderId="10" xfId="0" applyFont="1" applyFill="1" applyBorder="1" applyAlignment="1">
      <alignment horizontal="center"/>
    </xf>
    <xf numFmtId="0" fontId="37" fillId="64" borderId="10" xfId="0" applyFont="1" applyFill="1" applyBorder="1" applyAlignment="1">
      <alignment horizontal="center" vertical="center"/>
    </xf>
    <xf numFmtId="164" fontId="37" fillId="69" borderId="10" xfId="0" applyNumberFormat="1" applyFont="1" applyFill="1" applyBorder="1" applyAlignment="1">
      <alignment horizontal="center" vertical="center"/>
    </xf>
    <xf numFmtId="0" fontId="53" fillId="0" borderId="0" xfId="0" applyFont="1" applyFill="1" applyBorder="1"/>
    <xf numFmtId="0" fontId="54" fillId="0" borderId="0" xfId="0" applyFont="1" applyFill="1" applyBorder="1"/>
    <xf numFmtId="0" fontId="53" fillId="0" borderId="0" xfId="0" applyFont="1" applyFill="1" applyBorder="1" applyAlignment="1"/>
    <xf numFmtId="0" fontId="53" fillId="0" borderId="0" xfId="0" applyFont="1"/>
    <xf numFmtId="0" fontId="55" fillId="40" borderId="10" xfId="0" applyFont="1" applyFill="1" applyBorder="1" applyAlignment="1">
      <alignment horizontal="center" vertical="center" wrapText="1"/>
    </xf>
    <xf numFmtId="0" fontId="56" fillId="40" borderId="10" xfId="0" applyFont="1" applyFill="1" applyBorder="1" applyAlignment="1">
      <alignment horizontal="center" vertical="center" wrapText="1"/>
    </xf>
    <xf numFmtId="0" fontId="56" fillId="72" borderId="10" xfId="0" applyFont="1" applyFill="1" applyBorder="1" applyAlignment="1">
      <alignment horizontal="center" vertical="center" wrapText="1"/>
    </xf>
    <xf numFmtId="0" fontId="56" fillId="42" borderId="10" xfId="0" applyFont="1" applyFill="1" applyBorder="1" applyAlignment="1">
      <alignment horizontal="center" vertical="center" wrapText="1"/>
    </xf>
    <xf numFmtId="0" fontId="55" fillId="43" borderId="10" xfId="0" applyFont="1" applyFill="1" applyBorder="1" applyAlignment="1">
      <alignment horizontal="center" vertical="center" wrapText="1"/>
    </xf>
    <xf numFmtId="0" fontId="56" fillId="43" borderId="10" xfId="0" applyFont="1" applyFill="1" applyBorder="1" applyAlignment="1">
      <alignment horizontal="center" vertical="center" wrapText="1"/>
    </xf>
    <xf numFmtId="0" fontId="56" fillId="34" borderId="10" xfId="0" applyFont="1" applyFill="1" applyBorder="1" applyAlignment="1">
      <alignment horizontal="center" vertical="center" wrapText="1"/>
    </xf>
    <xf numFmtId="0" fontId="54" fillId="63" borderId="10" xfId="0" applyFont="1" applyFill="1" applyBorder="1" applyAlignment="1">
      <alignment horizontal="center" vertical="center" wrapText="1"/>
    </xf>
    <xf numFmtId="0" fontId="54" fillId="60" borderId="10" xfId="0" applyFont="1" applyFill="1" applyBorder="1" applyAlignment="1">
      <alignment horizontal="center" vertical="center" wrapText="1"/>
    </xf>
    <xf numFmtId="0" fontId="55" fillId="45" borderId="10" xfId="0" applyFont="1" applyFill="1" applyBorder="1" applyAlignment="1">
      <alignment horizontal="center" vertical="center" wrapText="1"/>
    </xf>
    <xf numFmtId="0" fontId="56" fillId="67" borderId="10" xfId="0" applyFont="1" applyFill="1" applyBorder="1" applyAlignment="1">
      <alignment horizontal="center" vertical="center" wrapText="1"/>
    </xf>
    <xf numFmtId="0" fontId="56" fillId="68" borderId="10" xfId="0" applyFont="1" applyFill="1" applyBorder="1" applyAlignment="1">
      <alignment horizontal="center" vertical="center" wrapText="1"/>
    </xf>
    <xf numFmtId="0" fontId="58" fillId="68" borderId="10" xfId="0" applyFont="1" applyFill="1" applyBorder="1" applyAlignment="1">
      <alignment horizontal="center" vertical="center" wrapText="1"/>
    </xf>
    <xf numFmtId="0" fontId="55" fillId="47" borderId="10" xfId="0" applyFont="1" applyFill="1" applyBorder="1" applyAlignment="1">
      <alignment horizontal="center" vertical="center" wrapText="1"/>
    </xf>
    <xf numFmtId="0" fontId="55" fillId="71" borderId="10" xfId="0" applyFont="1" applyFill="1" applyBorder="1" applyAlignment="1">
      <alignment horizontal="center" vertical="center" wrapText="1"/>
    </xf>
    <xf numFmtId="0" fontId="56" fillId="71" borderId="10" xfId="0" applyFont="1" applyFill="1" applyBorder="1" applyAlignment="1">
      <alignment horizontal="center" vertical="center" wrapText="1"/>
    </xf>
    <xf numFmtId="0" fontId="56" fillId="48" borderId="10" xfId="0" applyFont="1" applyFill="1" applyBorder="1" applyAlignment="1">
      <alignment horizontal="center" vertical="center" wrapText="1"/>
    </xf>
    <xf numFmtId="0" fontId="56" fillId="48" borderId="12" xfId="0" applyFont="1" applyFill="1" applyBorder="1" applyAlignment="1">
      <alignment horizontal="center" vertical="center" wrapText="1"/>
    </xf>
    <xf numFmtId="0" fontId="54" fillId="76" borderId="10" xfId="0" applyFont="1" applyFill="1" applyBorder="1" applyAlignment="1">
      <alignment horizontal="center" vertical="center" wrapText="1"/>
    </xf>
    <xf numFmtId="0" fontId="54" fillId="76" borderId="10" xfId="0" applyFont="1" applyFill="1" applyBorder="1" applyAlignment="1">
      <alignment horizontal="center" vertical="center"/>
    </xf>
    <xf numFmtId="0" fontId="54" fillId="33" borderId="10" xfId="0" applyFont="1" applyFill="1" applyBorder="1" applyAlignment="1">
      <alignment horizontal="left" vertical="center"/>
    </xf>
    <xf numFmtId="0" fontId="53" fillId="33" borderId="10" xfId="0" applyFont="1" applyFill="1" applyBorder="1" applyAlignment="1">
      <alignment vertical="center" wrapText="1"/>
    </xf>
    <xf numFmtId="0" fontId="54" fillId="33" borderId="10" xfId="0" applyFont="1" applyFill="1" applyBorder="1" applyAlignment="1">
      <alignment horizontal="center" vertical="center" wrapText="1"/>
    </xf>
    <xf numFmtId="0" fontId="54" fillId="33" borderId="10" xfId="0" applyFont="1" applyFill="1" applyBorder="1" applyAlignment="1">
      <alignment vertical="center" wrapText="1"/>
    </xf>
    <xf numFmtId="0" fontId="53" fillId="33" borderId="10" xfId="0" applyFont="1" applyFill="1" applyBorder="1" applyAlignment="1">
      <alignment horizontal="center" vertical="center"/>
    </xf>
    <xf numFmtId="0" fontId="53" fillId="33" borderId="10" xfId="0" applyFont="1" applyFill="1" applyBorder="1" applyAlignment="1">
      <alignment vertical="center"/>
    </xf>
    <xf numFmtId="0" fontId="53" fillId="33" borderId="10" xfId="0" applyFont="1" applyFill="1" applyBorder="1" applyAlignment="1">
      <alignment horizontal="center" vertical="center" wrapText="1"/>
    </xf>
    <xf numFmtId="0" fontId="53" fillId="58" borderId="10" xfId="0" applyFont="1" applyFill="1" applyBorder="1" applyAlignment="1">
      <alignment horizontal="center" vertical="center" wrapText="1"/>
    </xf>
    <xf numFmtId="0" fontId="53" fillId="61" borderId="10" xfId="0" applyFont="1" applyFill="1" applyBorder="1" applyAlignment="1">
      <alignment horizontal="center" vertical="center" wrapText="1"/>
    </xf>
    <xf numFmtId="0" fontId="53" fillId="62" borderId="10" xfId="0" applyFont="1" applyFill="1" applyBorder="1" applyAlignment="1">
      <alignment horizontal="center" vertical="center" wrapText="1"/>
    </xf>
    <xf numFmtId="10" fontId="53" fillId="62" borderId="10" xfId="0" applyNumberFormat="1" applyFont="1" applyFill="1" applyBorder="1" applyAlignment="1">
      <alignment horizontal="center" vertical="center" wrapText="1"/>
    </xf>
    <xf numFmtId="1" fontId="53" fillId="62" borderId="10" xfId="0" applyNumberFormat="1" applyFont="1" applyFill="1" applyBorder="1" applyAlignment="1">
      <alignment horizontal="center" vertical="center" wrapText="1"/>
    </xf>
    <xf numFmtId="0" fontId="53" fillId="62" borderId="10" xfId="0" applyFont="1" applyFill="1" applyBorder="1" applyAlignment="1">
      <alignment horizontal="center" vertical="center"/>
    </xf>
    <xf numFmtId="9" fontId="53" fillId="62" borderId="10" xfId="729" applyFont="1" applyFill="1" applyBorder="1" applyAlignment="1">
      <alignment horizontal="center" vertical="center"/>
    </xf>
    <xf numFmtId="0" fontId="53" fillId="34" borderId="10" xfId="0" applyFont="1" applyFill="1" applyBorder="1" applyAlignment="1">
      <alignment horizontal="center" vertical="center" wrapText="1"/>
    </xf>
    <xf numFmtId="10" fontId="53" fillId="34" borderId="10" xfId="0" applyNumberFormat="1" applyFont="1" applyFill="1" applyBorder="1" applyAlignment="1">
      <alignment horizontal="center" vertical="center" wrapText="1"/>
    </xf>
    <xf numFmtId="0" fontId="53" fillId="34" borderId="10" xfId="0" applyFont="1" applyFill="1" applyBorder="1" applyAlignment="1">
      <alignment horizontal="center" vertical="center"/>
    </xf>
    <xf numFmtId="10" fontId="53" fillId="34" borderId="10" xfId="729" applyNumberFormat="1" applyFont="1" applyFill="1" applyBorder="1" applyAlignment="1">
      <alignment horizontal="center" vertical="center"/>
    </xf>
    <xf numFmtId="1" fontId="53" fillId="63" borderId="10" xfId="0" applyNumberFormat="1" applyFont="1" applyFill="1" applyBorder="1" applyAlignment="1">
      <alignment horizontal="center" vertical="center"/>
    </xf>
    <xf numFmtId="0" fontId="53" fillId="63" borderId="10" xfId="0" applyFont="1" applyFill="1" applyBorder="1" applyAlignment="1">
      <alignment horizontal="center" vertical="center"/>
    </xf>
    <xf numFmtId="0" fontId="53" fillId="59" borderId="10" xfId="0" applyFont="1" applyFill="1" applyBorder="1" applyAlignment="1">
      <alignment horizontal="center" vertical="center"/>
    </xf>
    <xf numFmtId="0" fontId="53" fillId="63" borderId="10" xfId="0" applyFont="1" applyFill="1" applyBorder="1" applyAlignment="1">
      <alignment horizontal="center" vertical="center" wrapText="1"/>
    </xf>
    <xf numFmtId="2" fontId="53" fillId="63" borderId="10" xfId="729" applyNumberFormat="1" applyFont="1" applyFill="1" applyBorder="1" applyAlignment="1">
      <alignment horizontal="center" vertical="center"/>
    </xf>
    <xf numFmtId="9" fontId="53" fillId="60" borderId="10" xfId="729" applyFont="1" applyFill="1" applyBorder="1" applyAlignment="1">
      <alignment horizontal="center" vertical="center"/>
    </xf>
    <xf numFmtId="0" fontId="53" fillId="65" borderId="10" xfId="0" applyFont="1" applyFill="1" applyBorder="1" applyAlignment="1">
      <alignment horizontal="center" vertical="center"/>
    </xf>
    <xf numFmtId="0" fontId="53" fillId="65" borderId="10" xfId="0" applyFont="1" applyFill="1" applyBorder="1" applyAlignment="1">
      <alignment horizontal="center" vertical="center"/>
    </xf>
    <xf numFmtId="0" fontId="53" fillId="66" borderId="10" xfId="0" applyFont="1" applyFill="1" applyBorder="1" applyAlignment="1">
      <alignment horizontal="center" vertical="center"/>
    </xf>
    <xf numFmtId="10" fontId="53" fillId="66" borderId="10" xfId="0" applyNumberFormat="1" applyFont="1" applyFill="1" applyBorder="1" applyAlignment="1">
      <alignment horizontal="center" vertical="center"/>
    </xf>
    <xf numFmtId="165" fontId="53" fillId="66" borderId="10" xfId="0" applyNumberFormat="1" applyFont="1" applyFill="1" applyBorder="1" applyAlignment="1">
      <alignment horizontal="center" vertical="center"/>
    </xf>
    <xf numFmtId="166" fontId="53" fillId="69" borderId="10" xfId="0" applyNumberFormat="1" applyFont="1" applyFill="1" applyBorder="1" applyAlignment="1">
      <alignment horizontal="center" vertical="center"/>
    </xf>
    <xf numFmtId="0" fontId="53" fillId="69" borderId="10" xfId="0" applyFont="1" applyFill="1" applyBorder="1" applyAlignment="1">
      <alignment horizontal="center"/>
    </xf>
    <xf numFmtId="0" fontId="53" fillId="69" borderId="10" xfId="0" applyFont="1" applyFill="1" applyBorder="1" applyAlignment="1">
      <alignment horizontal="center" vertical="center"/>
    </xf>
    <xf numFmtId="1" fontId="53" fillId="69" borderId="10" xfId="0" applyNumberFormat="1" applyFont="1" applyFill="1" applyBorder="1" applyAlignment="1">
      <alignment horizontal="center"/>
    </xf>
    <xf numFmtId="0" fontId="59" fillId="47" borderId="10" xfId="0" applyFont="1" applyFill="1" applyBorder="1" applyAlignment="1">
      <alignment horizontal="center" vertical="center" wrapText="1"/>
    </xf>
    <xf numFmtId="0" fontId="53" fillId="70" borderId="10" xfId="0" applyFont="1" applyFill="1" applyBorder="1" applyAlignment="1">
      <alignment horizontal="center" vertical="center"/>
    </xf>
    <xf numFmtId="0" fontId="53" fillId="70" borderId="10" xfId="0" applyFont="1" applyFill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53" fillId="0" borderId="10" xfId="0" applyFont="1" applyBorder="1" applyAlignment="1">
      <alignment horizontal="center" vertical="center"/>
    </xf>
    <xf numFmtId="0" fontId="53" fillId="58" borderId="10" xfId="0" applyFont="1" applyFill="1" applyBorder="1" applyAlignment="1">
      <alignment vertical="center" wrapText="1"/>
    </xf>
    <xf numFmtId="1" fontId="53" fillId="69" borderId="10" xfId="0" applyNumberFormat="1" applyFont="1" applyFill="1" applyBorder="1" applyAlignment="1">
      <alignment horizontal="center" vertical="center"/>
    </xf>
    <xf numFmtId="1" fontId="53" fillId="63" borderId="10" xfId="729" applyNumberFormat="1" applyFont="1" applyFill="1" applyBorder="1" applyAlignment="1">
      <alignment horizontal="center" vertical="center" wrapText="1"/>
    </xf>
    <xf numFmtId="0" fontId="53" fillId="63" borderId="10" xfId="0" applyFont="1" applyFill="1" applyBorder="1" applyAlignment="1">
      <alignment horizontal="center"/>
    </xf>
    <xf numFmtId="0" fontId="53" fillId="58" borderId="10" xfId="0" applyFont="1" applyFill="1" applyBorder="1" applyAlignment="1">
      <alignment vertical="center"/>
    </xf>
    <xf numFmtId="0" fontId="53" fillId="61" borderId="10" xfId="0" applyFont="1" applyFill="1" applyBorder="1" applyAlignment="1">
      <alignment horizontal="center" vertical="center"/>
    </xf>
    <xf numFmtId="0" fontId="53" fillId="62" borderId="10" xfId="0" applyFont="1" applyFill="1" applyBorder="1" applyAlignment="1">
      <alignment vertical="center"/>
    </xf>
    <xf numFmtId="1" fontId="60" fillId="69" borderId="10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 wrapText="1"/>
    </xf>
    <xf numFmtId="0" fontId="53" fillId="0" borderId="10" xfId="0" applyFont="1" applyBorder="1"/>
    <xf numFmtId="0" fontId="61" fillId="0" borderId="0" xfId="811" applyFont="1"/>
    <xf numFmtId="0" fontId="53" fillId="0" borderId="10" xfId="0" applyFont="1" applyFill="1" applyBorder="1"/>
    <xf numFmtId="0" fontId="53" fillId="0" borderId="10" xfId="0" applyFont="1" applyFill="1" applyBorder="1" applyAlignment="1">
      <alignment horizontal="center" vertical="center"/>
    </xf>
    <xf numFmtId="0" fontId="61" fillId="0" borderId="0" xfId="811" applyFont="1" applyFill="1" applyBorder="1"/>
    <xf numFmtId="0" fontId="55" fillId="40" borderId="10" xfId="0" applyFont="1" applyFill="1" applyBorder="1" applyAlignment="1">
      <alignment horizontal="center" vertical="center" wrapText="1"/>
    </xf>
    <xf numFmtId="0" fontId="54" fillId="60" borderId="10" xfId="0" applyFont="1" applyFill="1" applyBorder="1" applyAlignment="1">
      <alignment horizontal="center" vertical="center"/>
    </xf>
    <xf numFmtId="0" fontId="54" fillId="76" borderId="10" xfId="0" applyFont="1" applyFill="1" applyBorder="1" applyAlignment="1">
      <alignment horizontal="center" vertical="center"/>
    </xf>
    <xf numFmtId="0" fontId="61" fillId="0" borderId="0" xfId="811" applyFont="1" applyFill="1" applyBorder="1" applyAlignment="1">
      <alignment vertical="center"/>
    </xf>
    <xf numFmtId="0" fontId="53" fillId="0" borderId="10" xfId="0" applyFont="1" applyBorder="1" applyAlignment="1">
      <alignment horizontal="left" vertical="center" wrapText="1"/>
    </xf>
    <xf numFmtId="0" fontId="53" fillId="0" borderId="16" xfId="0" applyFont="1" applyBorder="1" applyAlignment="1">
      <alignment horizontal="center" vertical="center"/>
    </xf>
    <xf numFmtId="0" fontId="62" fillId="62" borderId="10" xfId="0" applyFont="1" applyFill="1" applyBorder="1" applyAlignment="1">
      <alignment horizontal="center" vertical="center" wrapText="1"/>
    </xf>
    <xf numFmtId="0" fontId="62" fillId="62" borderId="10" xfId="0" applyFont="1" applyFill="1" applyBorder="1" applyAlignment="1">
      <alignment horizontal="center" vertical="center"/>
    </xf>
    <xf numFmtId="10" fontId="62" fillId="62" borderId="10" xfId="0" applyNumberFormat="1" applyFont="1" applyFill="1" applyBorder="1" applyAlignment="1">
      <alignment horizontal="center" vertical="center" wrapText="1"/>
    </xf>
    <xf numFmtId="10" fontId="62" fillId="34" borderId="10" xfId="729" applyNumberFormat="1" applyFont="1" applyFill="1" applyBorder="1" applyAlignment="1">
      <alignment horizontal="center" vertical="center"/>
    </xf>
    <xf numFmtId="0" fontId="54" fillId="0" borderId="0" xfId="0" quotePrefix="1" applyFont="1" applyFill="1" applyBorder="1"/>
    <xf numFmtId="0" fontId="54" fillId="76" borderId="10" xfId="0" applyFont="1" applyFill="1" applyBorder="1" applyAlignment="1">
      <alignment horizontal="center" vertical="center"/>
    </xf>
    <xf numFmtId="0" fontId="53" fillId="65" borderId="10" xfId="0" applyFont="1" applyFill="1" applyBorder="1" applyAlignment="1">
      <alignment horizontal="center" vertical="center"/>
    </xf>
    <xf numFmtId="0" fontId="54" fillId="60" borderId="10" xfId="0" applyFont="1" applyFill="1" applyBorder="1" applyAlignment="1">
      <alignment horizontal="center" vertical="center"/>
    </xf>
    <xf numFmtId="0" fontId="55" fillId="40" borderId="10" xfId="0" applyFont="1" applyFill="1" applyBorder="1" applyAlignment="1">
      <alignment horizontal="center" vertical="center" wrapText="1"/>
    </xf>
    <xf numFmtId="0" fontId="55" fillId="77" borderId="10" xfId="0" applyFont="1" applyFill="1" applyBorder="1" applyAlignment="1">
      <alignment horizontal="center" vertical="center" wrapText="1"/>
    </xf>
    <xf numFmtId="0" fontId="23" fillId="0" borderId="0" xfId="222"/>
    <xf numFmtId="0" fontId="23" fillId="0" borderId="10" xfId="222" applyBorder="1" applyAlignment="1">
      <alignment horizontal="center" vertical="center"/>
    </xf>
    <xf numFmtId="0" fontId="23" fillId="34" borderId="10" xfId="222" applyFill="1" applyBorder="1"/>
    <xf numFmtId="0" fontId="23" fillId="34" borderId="10" xfId="222" applyFill="1" applyBorder="1" applyAlignment="1">
      <alignment horizontal="center" vertical="center"/>
    </xf>
    <xf numFmtId="0" fontId="23" fillId="34" borderId="0" xfId="222" applyFill="1"/>
    <xf numFmtId="0" fontId="23" fillId="74" borderId="10" xfId="222" applyFill="1" applyBorder="1"/>
    <xf numFmtId="0" fontId="23" fillId="74" borderId="10" xfId="222" applyFill="1" applyBorder="1" applyAlignment="1">
      <alignment horizontal="center" vertical="center"/>
    </xf>
    <xf numFmtId="0" fontId="23" fillId="61" borderId="10" xfId="222" applyFill="1" applyBorder="1"/>
    <xf numFmtId="0" fontId="23" fillId="61" borderId="10" xfId="222" applyFill="1" applyBorder="1" applyAlignment="1">
      <alignment horizontal="center" vertical="center"/>
    </xf>
    <xf numFmtId="0" fontId="23" fillId="0" borderId="10" xfId="222" applyBorder="1"/>
    <xf numFmtId="0" fontId="23" fillId="78" borderId="10" xfId="222" applyFill="1" applyBorder="1" applyAlignment="1">
      <alignment horizontal="center" vertical="center"/>
    </xf>
    <xf numFmtId="166" fontId="23" fillId="34" borderId="10" xfId="222" applyNumberFormat="1" applyFill="1" applyBorder="1"/>
    <xf numFmtId="0" fontId="23" fillId="0" borderId="0" xfId="222" applyFill="1"/>
    <xf numFmtId="166" fontId="23" fillId="74" borderId="10" xfId="222" applyNumberFormat="1" applyFill="1" applyBorder="1"/>
    <xf numFmtId="166" fontId="23" fillId="61" borderId="10" xfId="222" applyNumberFormat="1" applyFill="1" applyBorder="1"/>
    <xf numFmtId="166" fontId="23" fillId="78" borderId="10" xfId="222" applyNumberFormat="1" applyFill="1" applyBorder="1"/>
    <xf numFmtId="0" fontId="23" fillId="34" borderId="13" xfId="222" applyFill="1" applyBorder="1"/>
    <xf numFmtId="0" fontId="23" fillId="74" borderId="13" xfId="222" applyFill="1" applyBorder="1"/>
    <xf numFmtId="0" fontId="23" fillId="61" borderId="13" xfId="222" applyFill="1" applyBorder="1"/>
    <xf numFmtId="0" fontId="23" fillId="78" borderId="13" xfId="222" applyFill="1" applyBorder="1"/>
    <xf numFmtId="0" fontId="63" fillId="0" borderId="0" xfId="222" applyFont="1"/>
    <xf numFmtId="0" fontId="23" fillId="0" borderId="0" xfId="222" applyAlignment="1">
      <alignment vertical="center"/>
    </xf>
    <xf numFmtId="0" fontId="64" fillId="34" borderId="10" xfId="222" applyFont="1" applyFill="1" applyBorder="1" applyAlignment="1">
      <alignment horizontal="center" vertical="center"/>
    </xf>
    <xf numFmtId="0" fontId="64" fillId="74" borderId="10" xfId="222" applyFont="1" applyFill="1" applyBorder="1" applyAlignment="1">
      <alignment horizontal="center" vertical="center"/>
    </xf>
    <xf numFmtId="0" fontId="64" fillId="61" borderId="10" xfId="222" applyFont="1" applyFill="1" applyBorder="1" applyAlignment="1">
      <alignment horizontal="center" vertical="center"/>
    </xf>
    <xf numFmtId="0" fontId="64" fillId="78" borderId="10" xfId="222" applyFont="1" applyFill="1" applyBorder="1" applyAlignment="1">
      <alignment horizontal="center" vertical="center"/>
    </xf>
    <xf numFmtId="166" fontId="23" fillId="34" borderId="10" xfId="222" applyNumberFormat="1" applyFill="1" applyBorder="1" applyAlignment="1">
      <alignment vertical="center"/>
    </xf>
    <xf numFmtId="166" fontId="23" fillId="74" borderId="10" xfId="222" applyNumberFormat="1" applyFill="1" applyBorder="1" applyAlignment="1">
      <alignment vertical="center"/>
    </xf>
    <xf numFmtId="166" fontId="23" fillId="61" borderId="10" xfId="222" applyNumberFormat="1" applyFill="1" applyBorder="1" applyAlignment="1">
      <alignment vertical="center"/>
    </xf>
    <xf numFmtId="166" fontId="23" fillId="78" borderId="10" xfId="222" applyNumberFormat="1" applyFill="1" applyBorder="1" applyAlignment="1">
      <alignment vertical="center"/>
    </xf>
    <xf numFmtId="0" fontId="64" fillId="0" borderId="0" xfId="222" applyFont="1" applyAlignment="1">
      <alignment vertical="center"/>
    </xf>
    <xf numFmtId="166" fontId="23" fillId="0" borderId="0" xfId="222" applyNumberFormat="1" applyAlignment="1">
      <alignment vertical="center"/>
    </xf>
    <xf numFmtId="166" fontId="23" fillId="79" borderId="10" xfId="222" applyNumberFormat="1" applyFill="1" applyBorder="1" applyAlignment="1">
      <alignment vertical="center"/>
    </xf>
    <xf numFmtId="0" fontId="66" fillId="0" borderId="0" xfId="811" applyFont="1" applyFill="1" applyBorder="1" applyAlignment="1">
      <alignment vertical="center"/>
    </xf>
    <xf numFmtId="0" fontId="65" fillId="0" borderId="0" xfId="811" applyFont="1" applyFill="1" applyBorder="1"/>
    <xf numFmtId="0" fontId="67" fillId="0" borderId="20" xfId="0" applyFont="1" applyFill="1" applyBorder="1" applyAlignment="1">
      <alignment vertical="center"/>
    </xf>
    <xf numFmtId="0" fontId="67" fillId="0" borderId="21" xfId="0" applyFont="1" applyFill="1" applyBorder="1" applyAlignment="1">
      <alignment vertical="center"/>
    </xf>
    <xf numFmtId="0" fontId="67" fillId="0" borderId="22" xfId="0" applyFont="1" applyFill="1" applyBorder="1" applyAlignment="1">
      <alignment vertical="center"/>
    </xf>
    <xf numFmtId="0" fontId="67" fillId="0" borderId="10" xfId="0" applyFont="1" applyFill="1" applyBorder="1" applyAlignment="1">
      <alignment vertical="center"/>
    </xf>
    <xf numFmtId="0" fontId="67" fillId="0" borderId="23" xfId="0" applyFont="1" applyFill="1" applyBorder="1" applyAlignment="1">
      <alignment vertical="center"/>
    </xf>
    <xf numFmtId="0" fontId="67" fillId="0" borderId="24" xfId="0" applyFont="1" applyFill="1" applyBorder="1" applyAlignment="1">
      <alignment vertical="center"/>
    </xf>
    <xf numFmtId="0" fontId="67" fillId="0" borderId="21" xfId="0" applyFont="1" applyFill="1" applyBorder="1" applyAlignment="1">
      <alignment horizontal="center" vertical="center"/>
    </xf>
    <xf numFmtId="0" fontId="67" fillId="0" borderId="10" xfId="0" applyFont="1" applyFill="1" applyBorder="1" applyAlignment="1">
      <alignment horizontal="center" vertical="center"/>
    </xf>
    <xf numFmtId="0" fontId="67" fillId="0" borderId="24" xfId="0" applyFont="1" applyFill="1" applyBorder="1" applyAlignment="1">
      <alignment horizontal="center" vertical="center"/>
    </xf>
    <xf numFmtId="0" fontId="67" fillId="0" borderId="10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vertical="center"/>
    </xf>
    <xf numFmtId="0" fontId="69" fillId="0" borderId="10" xfId="0" applyFont="1" applyFill="1" applyBorder="1" applyAlignment="1">
      <alignment vertical="center"/>
    </xf>
    <xf numFmtId="0" fontId="68" fillId="0" borderId="10" xfId="0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 wrapText="1"/>
    </xf>
    <xf numFmtId="0" fontId="69" fillId="0" borderId="10" xfId="0" applyFont="1" applyFill="1" applyBorder="1"/>
    <xf numFmtId="0" fontId="67" fillId="0" borderId="25" xfId="0" applyFont="1" applyFill="1" applyBorder="1" applyAlignment="1">
      <alignment vertical="center"/>
    </xf>
    <xf numFmtId="0" fontId="67" fillId="0" borderId="26" xfId="0" applyFont="1" applyFill="1" applyBorder="1" applyAlignment="1">
      <alignment vertical="center"/>
    </xf>
    <xf numFmtId="0" fontId="67" fillId="0" borderId="27" xfId="0" applyFont="1" applyFill="1" applyBorder="1" applyAlignment="1">
      <alignment vertical="center"/>
    </xf>
    <xf numFmtId="0" fontId="70" fillId="0" borderId="20" xfId="0" applyFont="1" applyFill="1" applyBorder="1" applyAlignment="1">
      <alignment vertical="center"/>
    </xf>
    <xf numFmtId="0" fontId="70" fillId="0" borderId="21" xfId="0" applyFont="1" applyFill="1" applyBorder="1" applyAlignment="1">
      <alignment vertical="center"/>
    </xf>
    <xf numFmtId="0" fontId="70" fillId="0" borderId="21" xfId="0" applyFont="1" applyFill="1" applyBorder="1" applyAlignment="1">
      <alignment horizontal="center" vertical="center"/>
    </xf>
    <xf numFmtId="0" fontId="70" fillId="0" borderId="25" xfId="0" applyFont="1" applyFill="1" applyBorder="1" applyAlignment="1">
      <alignment vertical="center"/>
    </xf>
    <xf numFmtId="0" fontId="68" fillId="0" borderId="20" xfId="0" applyFont="1" applyFill="1" applyBorder="1" applyAlignment="1">
      <alignment vertical="center"/>
    </xf>
    <xf numFmtId="0" fontId="68" fillId="0" borderId="21" xfId="0" applyFont="1" applyFill="1" applyBorder="1" applyAlignment="1">
      <alignment vertical="center"/>
    </xf>
    <xf numFmtId="0" fontId="68" fillId="0" borderId="21" xfId="0" applyFont="1" applyFill="1" applyBorder="1" applyAlignment="1">
      <alignment horizontal="center" vertical="center"/>
    </xf>
    <xf numFmtId="0" fontId="68" fillId="0" borderId="25" xfId="0" applyFont="1" applyFill="1" applyBorder="1" applyAlignment="1">
      <alignment vertical="center"/>
    </xf>
    <xf numFmtId="0" fontId="68" fillId="0" borderId="22" xfId="0" applyFont="1" applyFill="1" applyBorder="1" applyAlignment="1">
      <alignment vertical="center"/>
    </xf>
    <xf numFmtId="0" fontId="68" fillId="0" borderId="26" xfId="0" applyFont="1" applyFill="1" applyBorder="1" applyAlignment="1">
      <alignment vertical="center"/>
    </xf>
    <xf numFmtId="0" fontId="69" fillId="0" borderId="22" xfId="0" applyFont="1" applyFill="1" applyBorder="1" applyAlignment="1">
      <alignment vertical="center"/>
    </xf>
    <xf numFmtId="0" fontId="68" fillId="0" borderId="23" xfId="0" applyFont="1" applyFill="1" applyBorder="1" applyAlignment="1">
      <alignment vertical="center"/>
    </xf>
    <xf numFmtId="0" fontId="68" fillId="0" borderId="24" xfId="0" applyFont="1" applyFill="1" applyBorder="1" applyAlignment="1">
      <alignment vertical="center"/>
    </xf>
    <xf numFmtId="0" fontId="68" fillId="0" borderId="24" xfId="0" applyFont="1" applyFill="1" applyBorder="1" applyAlignment="1">
      <alignment horizontal="center" vertical="center"/>
    </xf>
    <xf numFmtId="0" fontId="68" fillId="0" borderId="27" xfId="0" applyFont="1" applyFill="1" applyBorder="1" applyAlignment="1">
      <alignment vertical="center"/>
    </xf>
    <xf numFmtId="0" fontId="71" fillId="0" borderId="20" xfId="0" applyFont="1" applyFill="1" applyBorder="1" applyAlignment="1">
      <alignment vertical="center"/>
    </xf>
    <xf numFmtId="0" fontId="71" fillId="0" borderId="21" xfId="0" applyFont="1" applyFill="1" applyBorder="1" applyAlignment="1">
      <alignment vertical="center"/>
    </xf>
    <xf numFmtId="0" fontId="71" fillId="0" borderId="21" xfId="0" applyFont="1" applyFill="1" applyBorder="1" applyAlignment="1">
      <alignment horizontal="center" vertical="center"/>
    </xf>
    <xf numFmtId="0" fontId="71" fillId="0" borderId="25" xfId="0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0" fontId="68" fillId="0" borderId="0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69" fillId="0" borderId="22" xfId="0" applyFont="1" applyFill="1" applyBorder="1"/>
    <xf numFmtId="0" fontId="69" fillId="0" borderId="23" xfId="0" applyFont="1" applyFill="1" applyBorder="1"/>
    <xf numFmtId="0" fontId="69" fillId="0" borderId="24" xfId="0" applyFont="1" applyFill="1" applyBorder="1"/>
    <xf numFmtId="0" fontId="69" fillId="0" borderId="24" xfId="0" applyFont="1" applyFill="1" applyBorder="1" applyAlignment="1">
      <alignment horizontal="center" vertical="center"/>
    </xf>
    <xf numFmtId="0" fontId="72" fillId="0" borderId="0" xfId="0" applyFont="1" applyFill="1" applyBorder="1"/>
    <xf numFmtId="0" fontId="53" fillId="65" borderId="10" xfId="0" applyFont="1" applyFill="1" applyBorder="1" applyAlignment="1">
      <alignment horizontal="center" vertical="center"/>
    </xf>
    <xf numFmtId="0" fontId="54" fillId="63" borderId="1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5" fillId="40" borderId="10" xfId="0" applyFont="1" applyFill="1" applyBorder="1" applyAlignment="1">
      <alignment horizontal="center" vertical="center" wrapText="1"/>
    </xf>
    <xf numFmtId="0" fontId="56" fillId="72" borderId="15" xfId="0" applyFont="1" applyFill="1" applyBorder="1" applyAlignment="1">
      <alignment horizontal="center" vertical="center" wrapText="1"/>
    </xf>
    <xf numFmtId="0" fontId="56" fillId="72" borderId="16" xfId="0" applyFont="1" applyFill="1" applyBorder="1" applyAlignment="1">
      <alignment horizontal="center" vertical="center" wrapText="1"/>
    </xf>
    <xf numFmtId="0" fontId="56" fillId="42" borderId="12" xfId="0" applyFont="1" applyFill="1" applyBorder="1" applyAlignment="1">
      <alignment horizontal="center" vertical="center" wrapText="1"/>
    </xf>
    <xf numFmtId="0" fontId="56" fillId="42" borderId="13" xfId="0" applyFont="1" applyFill="1" applyBorder="1" applyAlignment="1">
      <alignment horizontal="center" vertical="center" wrapText="1"/>
    </xf>
    <xf numFmtId="0" fontId="54" fillId="62" borderId="10" xfId="0" applyFont="1" applyFill="1" applyBorder="1" applyAlignment="1">
      <alignment horizontal="center" vertical="center" wrapText="1"/>
    </xf>
    <xf numFmtId="0" fontId="54" fillId="62" borderId="10" xfId="0" applyFont="1" applyFill="1" applyBorder="1" applyAlignment="1">
      <alignment horizontal="center" vertical="center"/>
    </xf>
    <xf numFmtId="0" fontId="54" fillId="60" borderId="10" xfId="0" applyFont="1" applyFill="1" applyBorder="1" applyAlignment="1">
      <alignment horizontal="center" vertical="center"/>
    </xf>
    <xf numFmtId="0" fontId="54" fillId="34" borderId="10" xfId="0" applyFont="1" applyFill="1" applyBorder="1" applyAlignment="1">
      <alignment horizontal="center" vertical="center"/>
    </xf>
    <xf numFmtId="0" fontId="54" fillId="65" borderId="10" xfId="0" applyFont="1" applyFill="1" applyBorder="1" applyAlignment="1">
      <alignment horizontal="center" vertical="center"/>
    </xf>
    <xf numFmtId="0" fontId="54" fillId="66" borderId="10" xfId="0" applyFont="1" applyFill="1" applyBorder="1" applyAlignment="1">
      <alignment horizontal="center" vertical="center"/>
    </xf>
    <xf numFmtId="0" fontId="54" fillId="69" borderId="10" xfId="0" applyFont="1" applyFill="1" applyBorder="1" applyAlignment="1">
      <alignment horizontal="center" vertical="center"/>
    </xf>
    <xf numFmtId="0" fontId="55" fillId="47" borderId="12" xfId="0" applyFont="1" applyFill="1" applyBorder="1" applyAlignment="1">
      <alignment horizontal="center" vertical="center" wrapText="1"/>
    </xf>
    <xf numFmtId="0" fontId="55" fillId="47" borderId="11" xfId="0" applyFont="1" applyFill="1" applyBorder="1" applyAlignment="1">
      <alignment horizontal="center" vertical="center" wrapText="1"/>
    </xf>
    <xf numFmtId="0" fontId="55" fillId="47" borderId="13" xfId="0" applyFont="1" applyFill="1" applyBorder="1" applyAlignment="1">
      <alignment horizontal="center" vertical="center" wrapText="1"/>
    </xf>
    <xf numFmtId="0" fontId="54" fillId="70" borderId="10" xfId="0" applyFont="1" applyFill="1" applyBorder="1" applyAlignment="1">
      <alignment horizontal="center" vertical="center"/>
    </xf>
    <xf numFmtId="0" fontId="54" fillId="76" borderId="10" xfId="0" applyFont="1" applyFill="1" applyBorder="1" applyAlignment="1">
      <alignment horizontal="center" vertical="center"/>
    </xf>
    <xf numFmtId="0" fontId="22" fillId="40" borderId="10" xfId="0" applyFont="1" applyFill="1" applyBorder="1" applyAlignment="1">
      <alignment horizontal="center" vertical="center"/>
    </xf>
    <xf numFmtId="0" fontId="22" fillId="42" borderId="10" xfId="0" applyFont="1" applyFill="1" applyBorder="1" applyAlignment="1">
      <alignment horizontal="center" vertical="center"/>
    </xf>
    <xf numFmtId="0" fontId="22" fillId="43" borderId="10" xfId="0" applyFont="1" applyFill="1" applyBorder="1" applyAlignment="1">
      <alignment horizontal="center" vertical="center"/>
    </xf>
    <xf numFmtId="0" fontId="41" fillId="40" borderId="10" xfId="0" applyFont="1" applyFill="1" applyBorder="1" applyAlignment="1">
      <alignment horizontal="center" vertical="center"/>
    </xf>
    <xf numFmtId="0" fontId="41" fillId="42" borderId="10" xfId="0" applyFont="1" applyFill="1" applyBorder="1" applyAlignment="1">
      <alignment horizontal="center" vertical="center"/>
    </xf>
    <xf numFmtId="0" fontId="41" fillId="43" borderId="10" xfId="0" applyFont="1" applyFill="1" applyBorder="1" applyAlignment="1">
      <alignment horizontal="center" vertical="center"/>
    </xf>
    <xf numFmtId="0" fontId="41" fillId="36" borderId="10" xfId="0" applyFont="1" applyFill="1" applyBorder="1" applyAlignment="1">
      <alignment horizontal="center" vertical="center"/>
    </xf>
    <xf numFmtId="0" fontId="26" fillId="54" borderId="15" xfId="0" applyFont="1" applyFill="1" applyBorder="1" applyAlignment="1">
      <alignment horizontal="center" vertical="center" wrapText="1"/>
    </xf>
    <xf numFmtId="0" fontId="26" fillId="54" borderId="14" xfId="0" applyFont="1" applyFill="1" applyBorder="1" applyAlignment="1">
      <alignment horizontal="center" vertical="center" wrapText="1"/>
    </xf>
    <xf numFmtId="0" fontId="22" fillId="39" borderId="10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22" fillId="45" borderId="10" xfId="0" applyFont="1" applyFill="1" applyBorder="1" applyAlignment="1">
      <alignment horizontal="center" vertical="center"/>
    </xf>
    <xf numFmtId="0" fontId="28" fillId="44" borderId="10" xfId="0" applyFont="1" applyFill="1" applyBorder="1" applyAlignment="1">
      <alignment horizontal="center" vertical="center"/>
    </xf>
    <xf numFmtId="0" fontId="22" fillId="46" borderId="10" xfId="0" applyFont="1" applyFill="1" applyBorder="1" applyAlignment="1">
      <alignment horizontal="center" vertical="center"/>
    </xf>
    <xf numFmtId="0" fontId="22" fillId="47" borderId="10" xfId="0" applyFont="1" applyFill="1" applyBorder="1" applyAlignment="1">
      <alignment horizontal="center" vertical="center"/>
    </xf>
    <xf numFmtId="0" fontId="22" fillId="48" borderId="10" xfId="0" applyFont="1" applyFill="1" applyBorder="1" applyAlignment="1">
      <alignment horizontal="center" vertical="center"/>
    </xf>
    <xf numFmtId="0" fontId="22" fillId="48" borderId="10" xfId="0" applyFont="1" applyFill="1" applyBorder="1" applyAlignment="1">
      <alignment horizontal="center" vertical="center" wrapText="1"/>
    </xf>
    <xf numFmtId="0" fontId="48" fillId="48" borderId="12" xfId="0" applyFont="1" applyFill="1" applyBorder="1" applyAlignment="1">
      <alignment horizontal="center" vertical="center"/>
    </xf>
    <xf numFmtId="0" fontId="48" fillId="48" borderId="11" xfId="0" applyFont="1" applyFill="1" applyBorder="1" applyAlignment="1">
      <alignment horizontal="center" vertical="center"/>
    </xf>
    <xf numFmtId="0" fontId="48" fillId="48" borderId="13" xfId="0" applyFont="1" applyFill="1" applyBorder="1" applyAlignment="1">
      <alignment horizontal="center" vertical="center"/>
    </xf>
    <xf numFmtId="0" fontId="41" fillId="45" borderId="12" xfId="0" applyFont="1" applyFill="1" applyBorder="1" applyAlignment="1">
      <alignment horizontal="center" vertical="center"/>
    </xf>
    <xf numFmtId="0" fontId="41" fillId="45" borderId="13" xfId="0" applyFont="1" applyFill="1" applyBorder="1" applyAlignment="1">
      <alignment horizontal="center" vertical="center"/>
    </xf>
    <xf numFmtId="0" fontId="41" fillId="47" borderId="12" xfId="0" applyFont="1" applyFill="1" applyBorder="1" applyAlignment="1">
      <alignment horizontal="center" vertical="center"/>
    </xf>
    <xf numFmtId="0" fontId="41" fillId="47" borderId="11" xfId="0" applyFont="1" applyFill="1" applyBorder="1" applyAlignment="1">
      <alignment horizontal="center" vertical="center"/>
    </xf>
    <xf numFmtId="0" fontId="41" fillId="47" borderId="13" xfId="0" applyFont="1" applyFill="1" applyBorder="1" applyAlignment="1">
      <alignment horizontal="center" vertical="center"/>
    </xf>
    <xf numFmtId="0" fontId="41" fillId="71" borderId="12" xfId="0" applyFont="1" applyFill="1" applyBorder="1" applyAlignment="1">
      <alignment horizontal="center" vertical="center"/>
    </xf>
    <xf numFmtId="0" fontId="41" fillId="71" borderId="11" xfId="0" applyFont="1" applyFill="1" applyBorder="1" applyAlignment="1">
      <alignment horizontal="center" vertical="center"/>
    </xf>
    <xf numFmtId="0" fontId="41" fillId="71" borderId="13" xfId="0" applyFont="1" applyFill="1" applyBorder="1" applyAlignment="1">
      <alignment horizontal="center" vertical="center"/>
    </xf>
    <xf numFmtId="0" fontId="41" fillId="71" borderId="12" xfId="0" applyFont="1" applyFill="1" applyBorder="1" applyAlignment="1">
      <alignment horizontal="center" vertical="center" wrapText="1"/>
    </xf>
    <xf numFmtId="0" fontId="41" fillId="71" borderId="13" xfId="0" applyFont="1" applyFill="1" applyBorder="1" applyAlignment="1">
      <alignment horizontal="center" vertical="center" wrapText="1"/>
    </xf>
    <xf numFmtId="0" fontId="41" fillId="67" borderId="12" xfId="0" applyFont="1" applyFill="1" applyBorder="1" applyAlignment="1">
      <alignment horizontal="center" vertical="center"/>
    </xf>
    <xf numFmtId="0" fontId="41" fillId="67" borderId="11" xfId="0" applyFont="1" applyFill="1" applyBorder="1" applyAlignment="1">
      <alignment horizontal="center" vertical="center"/>
    </xf>
    <xf numFmtId="0" fontId="41" fillId="67" borderId="13" xfId="0" applyFont="1" applyFill="1" applyBorder="1" applyAlignment="1">
      <alignment horizontal="center" vertical="center"/>
    </xf>
    <xf numFmtId="0" fontId="41" fillId="68" borderId="12" xfId="0" applyFont="1" applyFill="1" applyBorder="1" applyAlignment="1">
      <alignment horizontal="center" vertical="center"/>
    </xf>
    <xf numFmtId="0" fontId="41" fillId="68" borderId="11" xfId="0" applyFont="1" applyFill="1" applyBorder="1" applyAlignment="1">
      <alignment horizontal="center" vertical="center"/>
    </xf>
    <xf numFmtId="0" fontId="41" fillId="68" borderId="13" xfId="0" applyFont="1" applyFill="1" applyBorder="1" applyAlignment="1">
      <alignment horizontal="center" vertical="center"/>
    </xf>
    <xf numFmtId="0" fontId="41" fillId="48" borderId="10" xfId="0" applyFont="1" applyFill="1" applyBorder="1" applyAlignment="1">
      <alignment horizontal="center" vertical="center"/>
    </xf>
    <xf numFmtId="0" fontId="64" fillId="0" borderId="10" xfId="222" applyFont="1" applyBorder="1" applyAlignment="1">
      <alignment horizontal="left" vertical="center"/>
    </xf>
    <xf numFmtId="0" fontId="23" fillId="0" borderId="10" xfId="222" applyBorder="1" applyAlignment="1">
      <alignment horizontal="left" vertical="center" wrapText="1"/>
    </xf>
    <xf numFmtId="0" fontId="64" fillId="0" borderId="10" xfId="222" applyFont="1" applyBorder="1" applyAlignment="1">
      <alignment horizontal="left" vertical="center" wrapText="1"/>
    </xf>
    <xf numFmtId="0" fontId="73" fillId="0" borderId="19" xfId="810" applyFont="1" applyBorder="1" applyAlignment="1">
      <alignment horizontal="center" vertical="center"/>
    </xf>
    <xf numFmtId="0" fontId="69" fillId="0" borderId="0" xfId="810" applyFont="1"/>
    <xf numFmtId="0" fontId="74" fillId="0" borderId="15" xfId="810" applyFont="1" applyFill="1" applyBorder="1" applyAlignment="1">
      <alignment vertical="center"/>
    </xf>
    <xf numFmtId="0" fontId="69" fillId="0" borderId="0" xfId="810" applyFont="1" applyAlignment="1">
      <alignment vertical="center"/>
    </xf>
    <xf numFmtId="0" fontId="74" fillId="0" borderId="15" xfId="810" applyFont="1" applyBorder="1" applyAlignment="1">
      <alignment horizontal="center" vertical="center" wrapText="1"/>
    </xf>
    <xf numFmtId="0" fontId="74" fillId="0" borderId="28" xfId="810" applyFont="1" applyFill="1" applyBorder="1" applyAlignment="1">
      <alignment horizontal="center" vertical="center"/>
    </xf>
    <xf numFmtId="0" fontId="69" fillId="0" borderId="29" xfId="810" applyFont="1" applyFill="1" applyBorder="1" applyAlignment="1">
      <alignment horizontal="center" vertical="center"/>
    </xf>
    <xf numFmtId="0" fontId="74" fillId="0" borderId="29" xfId="810" applyFont="1" applyFill="1" applyBorder="1" applyAlignment="1">
      <alignment horizontal="center" vertical="center"/>
    </xf>
    <xf numFmtId="0" fontId="69" fillId="0" borderId="30" xfId="810" applyFont="1" applyFill="1" applyBorder="1" applyAlignment="1">
      <alignment horizontal="center" vertical="center"/>
    </xf>
    <xf numFmtId="0" fontId="74" fillId="0" borderId="30" xfId="810" applyFont="1" applyFill="1" applyBorder="1" applyAlignment="1">
      <alignment horizontal="center" vertical="center"/>
    </xf>
    <xf numFmtId="0" fontId="69" fillId="0" borderId="28" xfId="810" applyFont="1" applyFill="1" applyBorder="1" applyAlignment="1">
      <alignment horizontal="center" vertical="center"/>
    </xf>
    <xf numFmtId="0" fontId="75" fillId="0" borderId="0" xfId="0" applyFont="1"/>
    <xf numFmtId="0" fontId="69" fillId="0" borderId="0" xfId="810" applyFont="1" applyFill="1" applyBorder="1" applyAlignment="1">
      <alignment horizontal="center" vertical="center"/>
    </xf>
    <xf numFmtId="0" fontId="74" fillId="0" borderId="0" xfId="810" applyFont="1" applyFill="1" applyBorder="1" applyAlignment="1">
      <alignment horizontal="center" vertical="center"/>
    </xf>
    <xf numFmtId="0" fontId="71" fillId="0" borderId="15" xfId="0" applyFont="1" applyBorder="1" applyAlignment="1">
      <alignment horizontal="center" vertical="center" wrapText="1"/>
    </xf>
    <xf numFmtId="0" fontId="71" fillId="0" borderId="28" xfId="0" applyFont="1" applyBorder="1" applyAlignment="1">
      <alignment horizontal="center" vertical="center"/>
    </xf>
    <xf numFmtId="0" fontId="71" fillId="0" borderId="29" xfId="0" applyFont="1" applyBorder="1" applyAlignment="1">
      <alignment horizontal="center" vertical="center"/>
    </xf>
    <xf numFmtId="0" fontId="71" fillId="0" borderId="30" xfId="0" applyFont="1" applyBorder="1" applyAlignment="1">
      <alignment horizontal="center" vertical="center"/>
    </xf>
    <xf numFmtId="0" fontId="71" fillId="0" borderId="15" xfId="0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0" xfId="0" applyFont="1" applyAlignment="1">
      <alignment vertical="center"/>
    </xf>
    <xf numFmtId="0" fontId="71" fillId="0" borderId="28" xfId="0" applyFont="1" applyFill="1" applyBorder="1" applyAlignment="1">
      <alignment horizontal="center" vertical="center"/>
    </xf>
    <xf numFmtId="0" fontId="68" fillId="0" borderId="29" xfId="0" applyFont="1" applyFill="1" applyBorder="1" applyAlignment="1">
      <alignment horizontal="center" vertical="center"/>
    </xf>
    <xf numFmtId="0" fontId="68" fillId="0" borderId="30" xfId="0" applyFont="1" applyFill="1" applyBorder="1" applyAlignment="1">
      <alignment horizontal="center" vertical="center"/>
    </xf>
    <xf numFmtId="0" fontId="71" fillId="0" borderId="31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76" fillId="35" borderId="18" xfId="810" applyFont="1" applyFill="1" applyBorder="1" applyAlignment="1">
      <alignment horizontal="center" vertical="center"/>
    </xf>
    <xf numFmtId="0" fontId="76" fillId="35" borderId="0" xfId="810" applyFont="1" applyFill="1" applyBorder="1" applyAlignment="1">
      <alignment horizontal="center" vertical="center"/>
    </xf>
    <xf numFmtId="0" fontId="76" fillId="74" borderId="18" xfId="810" applyFont="1" applyFill="1" applyBorder="1" applyAlignment="1">
      <alignment horizontal="center" vertical="center"/>
    </xf>
    <xf numFmtId="0" fontId="76" fillId="74" borderId="0" xfId="810" applyFont="1" applyFill="1" applyBorder="1" applyAlignment="1">
      <alignment horizontal="center" vertical="center"/>
    </xf>
    <xf numFmtId="0" fontId="76" fillId="70" borderId="18" xfId="810" applyFont="1" applyFill="1" applyBorder="1" applyAlignment="1">
      <alignment horizontal="center" vertical="center"/>
    </xf>
    <xf numFmtId="0" fontId="76" fillId="70" borderId="0" xfId="810" applyFont="1" applyFill="1" applyBorder="1" applyAlignment="1">
      <alignment horizontal="center" vertical="center"/>
    </xf>
    <xf numFmtId="0" fontId="76" fillId="75" borderId="18" xfId="810" applyFont="1" applyFill="1" applyBorder="1" applyAlignment="1">
      <alignment horizontal="center" vertical="center"/>
    </xf>
    <xf numFmtId="0" fontId="76" fillId="75" borderId="0" xfId="810" applyFont="1" applyFill="1" applyBorder="1" applyAlignment="1">
      <alignment horizontal="center" vertical="center"/>
    </xf>
  </cellXfs>
  <cellStyles count="81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1" builtinId="8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1" builtinId="9" hidden="1"/>
    <cellStyle name="Collegamento ipertestuale visitato" xfId="733" builtinId="9" hidden="1"/>
    <cellStyle name="Collegamento ipertestuale visitato" xfId="735" builtinId="9" hidden="1"/>
    <cellStyle name="Collegamento ipertestuale visitato" xfId="737" builtinId="9" hidden="1"/>
    <cellStyle name="Collegamento ipertestuale visitato" xfId="739" builtinId="9" hidden="1"/>
    <cellStyle name="Collegamento ipertestuale visitato" xfId="741" builtinId="9" hidden="1"/>
    <cellStyle name="Collegamento ipertestuale visitato" xfId="743" builtinId="9" hidden="1"/>
    <cellStyle name="Collegamento ipertestuale visitato" xfId="745" builtinId="9" hidden="1"/>
    <cellStyle name="Collegamento ipertestuale visitato" xfId="747" builtinId="9" hidden="1"/>
    <cellStyle name="Collegamento ipertestuale visitato" xfId="749" builtinId="9" hidden="1"/>
    <cellStyle name="Collegamento ipertestuale visitato" xfId="751" builtinId="9" hidden="1"/>
    <cellStyle name="Collegamento ipertestuale visitato" xfId="753" builtinId="9" hidden="1"/>
    <cellStyle name="Collegamento ipertestuale visitato" xfId="755" builtinId="9" hidden="1"/>
    <cellStyle name="Collegamento ipertestuale visitato" xfId="757" builtinId="9" hidden="1"/>
    <cellStyle name="Collegamento ipertestuale visitato" xfId="759" builtinId="9" hidden="1"/>
    <cellStyle name="Collegamento ipertestuale visitato" xfId="761" builtinId="9" hidden="1"/>
    <cellStyle name="Collegamento ipertestuale visitato" xfId="763" builtinId="9" hidden="1"/>
    <cellStyle name="Collegamento ipertestuale visitato" xfId="765" builtinId="9" hidden="1"/>
    <cellStyle name="Collegamento ipertestuale visitato" xfId="767" builtinId="9" hidden="1"/>
    <cellStyle name="Collegamento ipertestuale visitato" xfId="769" builtinId="9" hidden="1"/>
    <cellStyle name="Collegamento ipertestuale visitato" xfId="771" builtinId="9" hidden="1"/>
    <cellStyle name="Collegamento ipertestuale visitato" xfId="773" builtinId="9" hidden="1"/>
    <cellStyle name="Collegamento ipertestuale visitato" xfId="775" builtinId="9" hidden="1"/>
    <cellStyle name="Collegamento ipertestuale visitato" xfId="777" builtinId="9" hidden="1"/>
    <cellStyle name="Collegamento ipertestuale visitato" xfId="779" builtinId="9" hidden="1"/>
    <cellStyle name="Collegamento ipertestuale visitato" xfId="781" builtinId="9" hidden="1"/>
    <cellStyle name="Collegamento ipertestuale visitato" xfId="783" builtinId="9" hidden="1"/>
    <cellStyle name="Collegamento ipertestuale visitato" xfId="785" builtinId="9" hidden="1"/>
    <cellStyle name="Collegamento ipertestuale visitato" xfId="787" builtinId="9" hidden="1"/>
    <cellStyle name="Collegamento ipertestuale visitato" xfId="789" builtinId="9" hidden="1"/>
    <cellStyle name="Collegamento ipertestuale visitato" xfId="791" builtinId="9" hidden="1"/>
    <cellStyle name="Collegamento ipertestuale visitato" xfId="793" builtinId="9" hidden="1"/>
    <cellStyle name="Collegamento ipertestuale visitato" xfId="795" builtinId="9" hidden="1"/>
    <cellStyle name="Collegamento ipertestuale visitato" xfId="797" builtinId="9" hidden="1"/>
    <cellStyle name="Collegamento ipertestuale visitato" xfId="799" builtinId="9" hidden="1"/>
    <cellStyle name="Collegamento ipertestuale visitato" xfId="801" builtinId="9" hidden="1"/>
    <cellStyle name="Collegamento ipertestuale visitato" xfId="803" builtinId="9" hidden="1"/>
    <cellStyle name="Collegamento ipertestuale visitato" xfId="805" builtinId="9" hidden="1"/>
    <cellStyle name="Collegamento ipertestuale visitato" xfId="807" builtinId="9" hidden="1"/>
    <cellStyle name="Collegamento ipertestuale visitato" xfId="809" builtinId="9" hidde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810" xr:uid="{71FFFB34-5817-465A-ADAC-9F5FDB91D4B4}"/>
    <cellStyle name="Normale 2 2" xfId="812" xr:uid="{71B059CD-6AB4-4B66-ADC0-CE55EA6CA143}"/>
    <cellStyle name="Normale 3" xfId="222" xr:uid="{00000000-0005-0000-0000-00001C030000}"/>
    <cellStyle name="Normale 3 2" xfId="813" xr:uid="{B0962974-D636-467C-8D15-2E3B8A38E80D}"/>
    <cellStyle name="Nota" xfId="15" builtinId="10" customBuiltin="1"/>
    <cellStyle name="Output" xfId="10" builtinId="21" customBuiltin="1"/>
    <cellStyle name="Percentuale" xfId="729" builtinId="5"/>
    <cellStyle name="Percentuale 2" xfId="814" xr:uid="{9BBB4031-680F-4BF5-8666-A02187C957AF}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008200"/>
      <color rgb="FF008A00"/>
      <color rgb="FF00FF00"/>
      <color rgb="FFCCFFCC"/>
      <color rgb="FFFF79D2"/>
      <color rgb="FF99FFCC"/>
      <color rgb="FFFFC1FF"/>
      <color rgb="FFFFAC05"/>
      <color rgb="FF00E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DR\DOTTORATI%20DI%20RICERCA\ACCREDITAMENTO\Calcoli%20budget%20Dottorato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s"/>
      <sheetName val="Management"/>
      <sheetName val="Politics"/>
      <sheetName val="Diritto e Impresa"/>
      <sheetName val="Importi banca dati MIUR-ACCRED."/>
      <sheetName val="Importi bancadati MIUR-SCHEDA C"/>
      <sheetName val="Partecipanti alle prove-SCH. C"/>
    </sheetNames>
    <sheetDataSet>
      <sheetData sheetId="0">
        <row r="6">
          <cell r="C6">
            <v>15343.28</v>
          </cell>
        </row>
        <row r="19">
          <cell r="B19">
            <v>94114.912356000015</v>
          </cell>
          <cell r="S19">
            <v>26838.435039000004</v>
          </cell>
        </row>
        <row r="21">
          <cell r="I21">
            <v>115577.57606400001</v>
          </cell>
        </row>
      </sheetData>
      <sheetData sheetId="1">
        <row r="6">
          <cell r="C6">
            <v>15343.28</v>
          </cell>
        </row>
        <row r="15">
          <cell r="S15">
            <v>23633.319742500003</v>
          </cell>
        </row>
        <row r="21">
          <cell r="B21">
            <v>94114.912356000015</v>
          </cell>
          <cell r="I21">
            <v>115577.57606400001</v>
          </cell>
        </row>
        <row r="26">
          <cell r="D26">
            <v>39217.199999999997</v>
          </cell>
        </row>
        <row r="29">
          <cell r="E29">
            <v>117651.59999999999</v>
          </cell>
        </row>
        <row r="30">
          <cell r="E30">
            <v>39217.199999999997</v>
          </cell>
        </row>
      </sheetData>
      <sheetData sheetId="2">
        <row r="6">
          <cell r="C6">
            <v>15343.28</v>
          </cell>
        </row>
        <row r="15">
          <cell r="S15">
            <v>20428.204446000003</v>
          </cell>
        </row>
        <row r="19">
          <cell r="B19">
            <v>94114.912356000015</v>
          </cell>
        </row>
        <row r="21">
          <cell r="I21">
            <v>115577.57606400001</v>
          </cell>
        </row>
      </sheetData>
      <sheetData sheetId="3">
        <row r="6">
          <cell r="C6">
            <v>15343.28</v>
          </cell>
        </row>
        <row r="18">
          <cell r="S18">
            <v>54616.100942000005</v>
          </cell>
        </row>
        <row r="20">
          <cell r="B20">
            <v>73735.967860000019</v>
          </cell>
          <cell r="I20">
            <v>86128.885047999996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ur.gov.it/documents/20182/6393470/Allegati+al+DM+589-2018+-+Tabelle+Valori+Soglia.pdf/d2f0d727-90bd-4473-9093-c0c911cb1014?version=1.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ntranet.luiss.it/ava" TargetMode="External"/><Relationship Id="rId1" Type="http://schemas.openxmlformats.org/officeDocument/2006/relationships/hyperlink" Target="http://www.miur.gov.it/documents/20182/6393470/Allegati+al+DM+589-2018+-+Tabelle+Valori+Soglia.pdf/d2f0d727-90bd-4473-9093-c0c911cb1014?version=1.0" TargetMode="External"/><Relationship Id="rId6" Type="http://schemas.openxmlformats.org/officeDocument/2006/relationships/hyperlink" Target="https://www.luiss.it/ateneo/quality-assurance/dottorato-di-ricerca" TargetMode="External"/><Relationship Id="rId5" Type="http://schemas.openxmlformats.org/officeDocument/2006/relationships/hyperlink" Target="http://www.miur.gov.it/documents/20182/6393470/Allegati+al+DM+589-2018+-+Tabelle+Valori+Soglia.pdf/d2f0d727-90bd-4473-9093-c0c911cb1014?version=1.0" TargetMode="External"/><Relationship Id="rId4" Type="http://schemas.openxmlformats.org/officeDocument/2006/relationships/hyperlink" Target="http://intranet.luiss.it/av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30"/>
  <sheetViews>
    <sheetView tabSelected="1" topLeftCell="A104" zoomScaleNormal="100" workbookViewId="0">
      <pane xSplit="4" topLeftCell="E1" activePane="topRight" state="frozen"/>
      <selection activeCell="A59" sqref="A59"/>
      <selection pane="topRight" activeCell="A106" sqref="A106"/>
    </sheetView>
  </sheetViews>
  <sheetFormatPr defaultColWidth="8.83203125" defaultRowHeight="12.75" x14ac:dyDescent="0.2"/>
  <cols>
    <col min="1" max="1" width="16.6640625" style="99" customWidth="1"/>
    <col min="2" max="2" width="7.1640625" style="5" customWidth="1"/>
    <col min="3" max="3" width="8.1640625" style="99" customWidth="1"/>
    <col min="4" max="4" width="20.83203125" style="5" customWidth="1"/>
    <col min="5" max="5" width="13.1640625" style="6" customWidth="1"/>
    <col min="6" max="6" width="16.83203125" style="5" customWidth="1"/>
    <col min="7" max="7" width="11.5" style="5" customWidth="1"/>
    <col min="8" max="8" width="11.1640625" style="5" customWidth="1"/>
    <col min="9" max="9" width="10.6640625" style="5" customWidth="1"/>
    <col min="10" max="10" width="18.33203125" style="5" customWidth="1"/>
    <col min="11" max="11" width="12.83203125" style="5" customWidth="1"/>
    <col min="12" max="12" width="18.83203125" style="5" customWidth="1"/>
    <col min="13" max="13" width="14.83203125" style="5" customWidth="1"/>
    <col min="14" max="14" width="12.83203125" style="5" customWidth="1"/>
    <col min="15" max="19" width="13.6640625" style="5" customWidth="1"/>
    <col min="20" max="20" width="13.83203125" style="5" customWidth="1"/>
    <col min="21" max="21" width="12.33203125" style="5" customWidth="1"/>
    <col min="22" max="23" width="14.83203125" style="5" customWidth="1"/>
    <col min="24" max="24" width="12.83203125" style="5" customWidth="1"/>
    <col min="25" max="25" width="13.1640625" style="5" customWidth="1"/>
    <col min="26" max="26" width="16.83203125" style="5" customWidth="1"/>
    <col min="27" max="27" width="18.83203125" style="5" customWidth="1"/>
    <col min="28" max="28" width="18.33203125" style="5" customWidth="1"/>
    <col min="29" max="29" width="13.33203125" style="5" customWidth="1"/>
    <col min="30" max="30" width="17.1640625" style="5" customWidth="1"/>
    <col min="31" max="31" width="18.6640625" style="5" customWidth="1"/>
    <col min="32" max="36" width="15.83203125" style="5" customWidth="1"/>
    <col min="37" max="37" width="16.83203125" style="5" customWidth="1"/>
    <col min="38" max="38" width="17.6640625" style="5" customWidth="1"/>
    <col min="39" max="39" width="18.1640625" style="5" customWidth="1"/>
    <col min="40" max="40" width="18" style="5" customWidth="1"/>
    <col min="41" max="41" width="14.83203125" style="5" customWidth="1"/>
    <col min="42" max="42" width="20.1640625" style="5" customWidth="1"/>
    <col min="43" max="43" width="16.83203125" style="5" customWidth="1"/>
    <col min="44" max="44" width="9.1640625" style="5" customWidth="1"/>
    <col min="45" max="45" width="13" style="5" customWidth="1"/>
    <col min="46" max="46" width="16.83203125" style="5" customWidth="1"/>
    <col min="47" max="47" width="18.83203125" style="5" customWidth="1"/>
    <col min="48" max="48" width="16.83203125" style="5" customWidth="1"/>
    <col min="49" max="50" width="24.83203125" style="5" customWidth="1"/>
    <col min="51" max="52" width="20.83203125" style="5" customWidth="1"/>
    <col min="53" max="55" width="15.33203125" style="5" customWidth="1"/>
    <col min="56" max="60" width="24.83203125" style="5" customWidth="1"/>
    <col min="61" max="61" width="14.83203125" style="5" customWidth="1"/>
    <col min="62" max="62" width="23.1640625" style="5" customWidth="1"/>
    <col min="63" max="63" width="27.33203125" style="5" customWidth="1"/>
    <col min="64" max="64" width="12.83203125" style="5" customWidth="1"/>
    <col min="65" max="66" width="16.83203125" style="5" customWidth="1"/>
    <col min="67" max="67" width="28.6640625" style="5" customWidth="1"/>
    <col min="68" max="68" width="24.83203125" style="5" customWidth="1"/>
    <col min="69" max="69" width="28.6640625" style="5" customWidth="1"/>
    <col min="70" max="70" width="24.83203125" style="5" customWidth="1"/>
    <col min="71" max="71" width="32.6640625" style="5" customWidth="1"/>
    <col min="72" max="72" width="20.83203125" customWidth="1"/>
    <col min="73" max="73" width="21.83203125" customWidth="1"/>
    <col min="74" max="74" width="19.1640625" customWidth="1"/>
    <col min="75" max="75" width="51.5" customWidth="1"/>
    <col min="76" max="76" width="19.1640625" customWidth="1"/>
    <col min="77" max="77" width="49.83203125" customWidth="1"/>
    <col min="78" max="78" width="21.5" customWidth="1"/>
    <col min="79" max="79" width="25.83203125" customWidth="1"/>
  </cols>
  <sheetData>
    <row r="1" spans="1:73" ht="30" customHeight="1" x14ac:dyDescent="0.2">
      <c r="A1" s="418" t="s">
        <v>13</v>
      </c>
      <c r="B1" s="418"/>
      <c r="C1" s="418"/>
      <c r="D1" s="418"/>
      <c r="E1" s="418"/>
      <c r="F1" s="418"/>
      <c r="G1" s="418"/>
      <c r="H1" s="418"/>
      <c r="I1" s="418"/>
      <c r="J1" s="54" t="s">
        <v>47</v>
      </c>
      <c r="K1" s="419" t="s">
        <v>48</v>
      </c>
      <c r="L1" s="419"/>
      <c r="M1" s="420" t="s">
        <v>49</v>
      </c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30" t="s">
        <v>26</v>
      </c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29" t="s">
        <v>50</v>
      </c>
      <c r="AP1" s="429"/>
      <c r="AQ1" s="429"/>
      <c r="AR1" s="429"/>
      <c r="AS1" s="429"/>
      <c r="AT1" s="429"/>
      <c r="AU1" s="429"/>
      <c r="AV1" s="431" t="s">
        <v>51</v>
      </c>
      <c r="AW1" s="431"/>
      <c r="AX1" s="431"/>
      <c r="AY1" s="431"/>
      <c r="AZ1" s="431"/>
      <c r="BA1" s="55"/>
      <c r="BB1" s="55"/>
      <c r="BC1" s="55"/>
      <c r="BD1" s="432" t="s">
        <v>52</v>
      </c>
      <c r="BE1" s="432"/>
      <c r="BF1" s="432"/>
      <c r="BG1" s="432"/>
      <c r="BH1" s="432"/>
      <c r="BI1" s="433" t="s">
        <v>53</v>
      </c>
      <c r="BJ1" s="433"/>
      <c r="BK1" s="433"/>
      <c r="BL1" s="433"/>
      <c r="BM1" s="433"/>
      <c r="BN1" s="433"/>
      <c r="BO1" s="433"/>
      <c r="BP1" s="433"/>
      <c r="BQ1" s="433"/>
      <c r="BR1" s="433"/>
      <c r="BS1" s="56" t="s">
        <v>54</v>
      </c>
      <c r="BT1" s="91"/>
      <c r="BU1" s="425" t="s">
        <v>92</v>
      </c>
    </row>
    <row r="2" spans="1:73" ht="90" customHeight="1" x14ac:dyDescent="0.2">
      <c r="A2" s="418"/>
      <c r="B2" s="418"/>
      <c r="C2" s="418"/>
      <c r="D2" s="418"/>
      <c r="E2" s="418"/>
      <c r="F2" s="418"/>
      <c r="G2" s="418"/>
      <c r="H2" s="418"/>
      <c r="I2" s="418"/>
      <c r="J2" s="54"/>
      <c r="K2" s="57"/>
      <c r="L2" s="57"/>
      <c r="M2" s="420" t="s">
        <v>55</v>
      </c>
      <c r="N2" s="420"/>
      <c r="O2" s="420"/>
      <c r="P2" s="420"/>
      <c r="Q2" s="420"/>
      <c r="R2" s="420"/>
      <c r="S2" s="420"/>
      <c r="T2" s="420"/>
      <c r="U2" s="65"/>
      <c r="V2" s="65"/>
      <c r="W2" s="65"/>
      <c r="X2" s="420" t="s">
        <v>56</v>
      </c>
      <c r="Y2" s="420"/>
      <c r="Z2" s="420"/>
      <c r="AA2" s="420"/>
      <c r="AB2" s="58"/>
      <c r="AC2" s="427" t="s">
        <v>34</v>
      </c>
      <c r="AD2" s="427"/>
      <c r="AE2" s="428" t="s">
        <v>35</v>
      </c>
      <c r="AF2" s="428"/>
      <c r="AG2" s="427" t="s">
        <v>29</v>
      </c>
      <c r="AH2" s="427"/>
      <c r="AI2" s="427"/>
      <c r="AJ2" s="58" t="s">
        <v>30</v>
      </c>
      <c r="AK2" s="59" t="s">
        <v>31</v>
      </c>
      <c r="AL2" s="60" t="s">
        <v>36</v>
      </c>
      <c r="AM2" s="59" t="s">
        <v>40</v>
      </c>
      <c r="AN2" s="61"/>
      <c r="AO2" s="62"/>
      <c r="AP2" s="62"/>
      <c r="AQ2" s="62"/>
      <c r="AR2" s="62"/>
      <c r="AS2" s="62"/>
      <c r="AT2" s="62"/>
      <c r="AU2" s="62"/>
      <c r="AV2" s="55"/>
      <c r="AW2" s="55"/>
      <c r="AX2" s="55"/>
      <c r="AY2" s="55"/>
      <c r="AZ2" s="55"/>
      <c r="BA2" s="55"/>
      <c r="BB2" s="55"/>
      <c r="BC2" s="55"/>
      <c r="BD2" s="63"/>
      <c r="BE2" s="63"/>
      <c r="BF2" s="63"/>
      <c r="BG2" s="63"/>
      <c r="BH2" s="63"/>
      <c r="BI2" s="64"/>
      <c r="BJ2" s="433" t="s">
        <v>57</v>
      </c>
      <c r="BK2" s="433"/>
      <c r="BL2" s="433"/>
      <c r="BM2" s="434" t="s">
        <v>58</v>
      </c>
      <c r="BN2" s="434"/>
      <c r="BO2" s="434" t="s">
        <v>59</v>
      </c>
      <c r="BP2" s="434"/>
      <c r="BQ2" s="434"/>
      <c r="BR2" s="434"/>
      <c r="BS2" s="56"/>
      <c r="BT2" s="91"/>
      <c r="BU2" s="426"/>
    </row>
    <row r="3" spans="1:73" s="9" customFormat="1" ht="128.1" customHeight="1" x14ac:dyDescent="0.2">
      <c r="A3" s="20" t="s">
        <v>5</v>
      </c>
      <c r="B3" s="21" t="s">
        <v>7</v>
      </c>
      <c r="C3" s="21" t="s">
        <v>94</v>
      </c>
      <c r="D3" s="21" t="s">
        <v>6</v>
      </c>
      <c r="E3" s="21" t="s">
        <v>14</v>
      </c>
      <c r="F3" s="21" t="s">
        <v>16</v>
      </c>
      <c r="G3" s="21" t="s">
        <v>17</v>
      </c>
      <c r="H3" s="21" t="s">
        <v>33</v>
      </c>
      <c r="I3" s="21" t="s">
        <v>25</v>
      </c>
      <c r="J3" s="22" t="s">
        <v>60</v>
      </c>
      <c r="K3" s="23" t="s">
        <v>61</v>
      </c>
      <c r="L3" s="23" t="s">
        <v>62</v>
      </c>
      <c r="M3" s="24" t="s">
        <v>101</v>
      </c>
      <c r="N3" s="24" t="s">
        <v>102</v>
      </c>
      <c r="O3" s="24" t="s">
        <v>63</v>
      </c>
      <c r="P3" s="24" t="s">
        <v>119</v>
      </c>
      <c r="Q3" s="24" t="s">
        <v>116</v>
      </c>
      <c r="R3" s="24" t="s">
        <v>129</v>
      </c>
      <c r="S3" s="24" t="s">
        <v>133</v>
      </c>
      <c r="T3" s="24" t="s">
        <v>64</v>
      </c>
      <c r="U3" s="27" t="s">
        <v>28</v>
      </c>
      <c r="V3" s="27" t="s">
        <v>115</v>
      </c>
      <c r="W3" s="27" t="s">
        <v>120</v>
      </c>
      <c r="X3" s="24" t="s">
        <v>65</v>
      </c>
      <c r="Y3" s="24" t="s">
        <v>117</v>
      </c>
      <c r="Z3" s="24" t="s">
        <v>66</v>
      </c>
      <c r="AA3" s="25" t="s">
        <v>67</v>
      </c>
      <c r="AB3" s="26" t="s">
        <v>44</v>
      </c>
      <c r="AC3" s="27" t="s">
        <v>28</v>
      </c>
      <c r="AD3" s="27" t="s">
        <v>41</v>
      </c>
      <c r="AE3" s="26" t="s">
        <v>28</v>
      </c>
      <c r="AF3" s="26" t="s">
        <v>42</v>
      </c>
      <c r="AG3" s="27" t="s">
        <v>45</v>
      </c>
      <c r="AH3" s="27" t="s">
        <v>46</v>
      </c>
      <c r="AI3" s="27" t="s">
        <v>43</v>
      </c>
      <c r="AJ3" s="26" t="s">
        <v>93</v>
      </c>
      <c r="AK3" s="94" t="s">
        <v>132</v>
      </c>
      <c r="AL3" s="29" t="s">
        <v>37</v>
      </c>
      <c r="AM3" s="28" t="s">
        <v>38</v>
      </c>
      <c r="AN3" s="30" t="s">
        <v>39</v>
      </c>
      <c r="AO3" s="15" t="s">
        <v>99</v>
      </c>
      <c r="AP3" s="15" t="s">
        <v>100</v>
      </c>
      <c r="AQ3" s="13" t="s">
        <v>68</v>
      </c>
      <c r="AR3" s="13" t="s">
        <v>135</v>
      </c>
      <c r="AS3" s="13"/>
      <c r="AT3" s="15" t="s">
        <v>69</v>
      </c>
      <c r="AU3" s="13" t="s">
        <v>70</v>
      </c>
      <c r="AV3" s="31" t="s">
        <v>71</v>
      </c>
      <c r="AW3" s="31" t="s">
        <v>72</v>
      </c>
      <c r="AX3" s="31" t="s">
        <v>73</v>
      </c>
      <c r="AY3" s="32" t="s">
        <v>74</v>
      </c>
      <c r="AZ3" s="32" t="s">
        <v>114</v>
      </c>
      <c r="BA3" s="32" t="s">
        <v>75</v>
      </c>
      <c r="BB3" s="32" t="s">
        <v>118</v>
      </c>
      <c r="BC3" s="32" t="s">
        <v>130</v>
      </c>
      <c r="BD3" s="33" t="s">
        <v>76</v>
      </c>
      <c r="BE3" s="33" t="s">
        <v>77</v>
      </c>
      <c r="BF3" s="33" t="s">
        <v>78</v>
      </c>
      <c r="BG3" s="33" t="s">
        <v>79</v>
      </c>
      <c r="BH3" s="33" t="s">
        <v>80</v>
      </c>
      <c r="BI3" s="34" t="s">
        <v>81</v>
      </c>
      <c r="BJ3" s="34" t="s">
        <v>82</v>
      </c>
      <c r="BK3" s="34" t="s">
        <v>83</v>
      </c>
      <c r="BL3" s="34" t="s">
        <v>84</v>
      </c>
      <c r="BM3" s="34" t="s">
        <v>83</v>
      </c>
      <c r="BN3" s="34" t="s">
        <v>85</v>
      </c>
      <c r="BO3" s="35" t="s">
        <v>86</v>
      </c>
      <c r="BP3" s="35" t="s">
        <v>87</v>
      </c>
      <c r="BQ3" s="35" t="s">
        <v>88</v>
      </c>
      <c r="BR3" s="35" t="s">
        <v>89</v>
      </c>
      <c r="BS3" s="36" t="s">
        <v>90</v>
      </c>
      <c r="BT3" s="92" t="s">
        <v>128</v>
      </c>
      <c r="BU3" s="426"/>
    </row>
    <row r="4" spans="1:73" ht="25.5" customHeight="1" x14ac:dyDescent="0.2">
      <c r="A4" s="101" t="s">
        <v>2</v>
      </c>
      <c r="B4" s="74" t="s">
        <v>95</v>
      </c>
      <c r="C4" s="97">
        <v>2013</v>
      </c>
      <c r="D4" s="76" t="s">
        <v>9</v>
      </c>
      <c r="E4" s="77" t="s">
        <v>15</v>
      </c>
      <c r="F4" s="75" t="s">
        <v>19</v>
      </c>
      <c r="G4" s="78" t="s">
        <v>23</v>
      </c>
      <c r="H4" s="78">
        <v>1</v>
      </c>
      <c r="I4" s="78" t="s">
        <v>23</v>
      </c>
      <c r="J4" s="75" t="s">
        <v>32</v>
      </c>
      <c r="K4" s="75">
        <v>3</v>
      </c>
      <c r="L4" s="75" t="s">
        <v>12</v>
      </c>
      <c r="M4" s="75">
        <v>16</v>
      </c>
      <c r="N4" s="75">
        <v>15</v>
      </c>
      <c r="O4" s="75">
        <v>1</v>
      </c>
      <c r="P4" s="75"/>
      <c r="Q4" s="75"/>
      <c r="R4" s="75"/>
      <c r="S4" s="75"/>
      <c r="T4" s="75">
        <v>0</v>
      </c>
      <c r="U4" s="79">
        <v>41</v>
      </c>
      <c r="V4" s="75"/>
      <c r="W4" s="75"/>
      <c r="X4" s="75">
        <v>16</v>
      </c>
      <c r="Y4" s="75"/>
      <c r="Z4" s="80">
        <v>87.5</v>
      </c>
      <c r="AA4" s="81" t="s">
        <v>12</v>
      </c>
      <c r="AB4" s="10" t="s">
        <v>12</v>
      </c>
      <c r="AC4" s="79">
        <v>41</v>
      </c>
      <c r="AD4" s="10" t="s">
        <v>12</v>
      </c>
      <c r="AE4" s="79">
        <v>41</v>
      </c>
      <c r="AF4" s="10" t="s">
        <v>12</v>
      </c>
      <c r="AG4" s="10" t="s">
        <v>12</v>
      </c>
      <c r="AH4" s="82">
        <v>0.73170731707317072</v>
      </c>
      <c r="AI4" s="10" t="s">
        <v>11</v>
      </c>
      <c r="AJ4" s="10" t="s">
        <v>12</v>
      </c>
      <c r="AK4" s="10" t="s">
        <v>11</v>
      </c>
      <c r="AL4" s="10" t="s">
        <v>27</v>
      </c>
      <c r="AM4" s="10" t="s">
        <v>27</v>
      </c>
      <c r="AN4" s="10" t="s">
        <v>27</v>
      </c>
      <c r="AO4" s="77">
        <v>10</v>
      </c>
      <c r="AP4" s="83">
        <v>6.5</v>
      </c>
      <c r="AQ4" s="77">
        <v>20</v>
      </c>
      <c r="AR4" s="77"/>
      <c r="AS4" s="77"/>
      <c r="AT4" s="77">
        <v>41</v>
      </c>
      <c r="AU4" s="84">
        <v>0.48780487804878048</v>
      </c>
      <c r="AV4" s="77">
        <v>13638</v>
      </c>
      <c r="AW4" s="77">
        <v>1363</v>
      </c>
      <c r="AX4" s="77">
        <v>6819</v>
      </c>
      <c r="AY4" s="85"/>
      <c r="AZ4" s="85"/>
      <c r="BA4" s="85"/>
      <c r="BB4" s="85"/>
      <c r="BC4" s="93"/>
      <c r="BD4" s="86" t="s">
        <v>11</v>
      </c>
      <c r="BE4" s="86" t="s">
        <v>96</v>
      </c>
      <c r="BF4" s="86" t="s">
        <v>97</v>
      </c>
      <c r="BG4" s="86" t="s">
        <v>98</v>
      </c>
      <c r="BH4" s="87"/>
      <c r="BI4" s="77" t="s">
        <v>12</v>
      </c>
      <c r="BJ4" s="77">
        <v>64</v>
      </c>
      <c r="BK4" s="77">
        <v>7</v>
      </c>
      <c r="BL4" s="77">
        <v>7</v>
      </c>
      <c r="BM4" s="77">
        <v>0</v>
      </c>
      <c r="BN4" s="77">
        <v>0</v>
      </c>
      <c r="BO4" s="88"/>
      <c r="BP4" s="88"/>
      <c r="BQ4" s="88"/>
      <c r="BR4" s="88"/>
      <c r="BS4" s="89" t="s">
        <v>91</v>
      </c>
      <c r="BT4" s="16"/>
      <c r="BU4" s="16"/>
    </row>
    <row r="5" spans="1:73" x14ac:dyDescent="0.2">
      <c r="A5" s="102" t="s">
        <v>3</v>
      </c>
      <c r="B5" s="37" t="s">
        <v>95</v>
      </c>
      <c r="C5" s="11">
        <v>2103</v>
      </c>
      <c r="D5" s="2" t="s">
        <v>10</v>
      </c>
      <c r="E5" s="39" t="s">
        <v>15</v>
      </c>
      <c r="F5" s="46" t="s">
        <v>18</v>
      </c>
      <c r="G5" s="4" t="s">
        <v>22</v>
      </c>
      <c r="H5" s="4">
        <v>1</v>
      </c>
      <c r="I5" s="4" t="s">
        <v>22</v>
      </c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42">
        <v>14</v>
      </c>
      <c r="V5" s="37"/>
      <c r="W5" s="37"/>
      <c r="X5" s="37"/>
      <c r="Y5" s="37"/>
      <c r="Z5" s="37"/>
      <c r="AA5" s="37"/>
      <c r="AB5" s="41" t="s">
        <v>12</v>
      </c>
      <c r="AC5" s="42">
        <v>14</v>
      </c>
      <c r="AD5" s="41" t="s">
        <v>12</v>
      </c>
      <c r="AE5" s="42">
        <v>14</v>
      </c>
      <c r="AF5" s="41" t="s">
        <v>12</v>
      </c>
      <c r="AG5" s="41" t="s">
        <v>12</v>
      </c>
      <c r="AH5" s="43">
        <v>0.5</v>
      </c>
      <c r="AI5" s="41" t="s">
        <v>12</v>
      </c>
      <c r="AJ5" s="41" t="s">
        <v>12</v>
      </c>
      <c r="AK5" s="41" t="s">
        <v>12</v>
      </c>
      <c r="AL5" s="41" t="s">
        <v>12</v>
      </c>
      <c r="AM5" s="41" t="s">
        <v>12</v>
      </c>
      <c r="AN5" s="41" t="s">
        <v>12</v>
      </c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1" t="s">
        <v>11</v>
      </c>
      <c r="BE5" s="1" t="s">
        <v>96</v>
      </c>
      <c r="BF5" s="1" t="s">
        <v>97</v>
      </c>
      <c r="BG5" s="1" t="s">
        <v>98</v>
      </c>
      <c r="BH5" s="45"/>
      <c r="BI5" s="44"/>
      <c r="BJ5" s="44"/>
      <c r="BK5" s="44"/>
      <c r="BL5" s="44"/>
      <c r="BM5" s="44"/>
      <c r="BN5" s="44"/>
      <c r="BO5" s="16"/>
      <c r="BP5" s="16"/>
      <c r="BQ5" s="16"/>
      <c r="BR5" s="16"/>
      <c r="BS5" s="44"/>
      <c r="BT5" s="16"/>
      <c r="BU5" s="16"/>
    </row>
    <row r="6" spans="1:73" ht="25.5" x14ac:dyDescent="0.2">
      <c r="A6" s="102" t="s">
        <v>4</v>
      </c>
      <c r="B6" s="37" t="s">
        <v>95</v>
      </c>
      <c r="C6" s="11">
        <v>2103</v>
      </c>
      <c r="D6" s="2" t="s">
        <v>0</v>
      </c>
      <c r="E6" s="39" t="s">
        <v>15</v>
      </c>
      <c r="F6" s="46" t="s">
        <v>21</v>
      </c>
      <c r="G6" s="4" t="s">
        <v>22</v>
      </c>
      <c r="H6" s="4">
        <v>1</v>
      </c>
      <c r="I6" s="4" t="s">
        <v>22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42">
        <v>22</v>
      </c>
      <c r="V6" s="37"/>
      <c r="W6" s="37"/>
      <c r="X6" s="37"/>
      <c r="Y6" s="37"/>
      <c r="Z6" s="37"/>
      <c r="AA6" s="37"/>
      <c r="AB6" s="41" t="s">
        <v>12</v>
      </c>
      <c r="AC6" s="42">
        <v>22</v>
      </c>
      <c r="AD6" s="41" t="s">
        <v>12</v>
      </c>
      <c r="AE6" s="42">
        <v>22</v>
      </c>
      <c r="AF6" s="41" t="s">
        <v>12</v>
      </c>
      <c r="AG6" s="41" t="s">
        <v>12</v>
      </c>
      <c r="AH6" s="43">
        <v>0.59090909090909094</v>
      </c>
      <c r="AI6" s="41" t="s">
        <v>11</v>
      </c>
      <c r="AJ6" s="41" t="s">
        <v>12</v>
      </c>
      <c r="AK6" s="41" t="s">
        <v>11</v>
      </c>
      <c r="AL6" s="41" t="s">
        <v>27</v>
      </c>
      <c r="AM6" s="41" t="s">
        <v>27</v>
      </c>
      <c r="AN6" s="41" t="s">
        <v>27</v>
      </c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1" t="s">
        <v>11</v>
      </c>
      <c r="BE6" s="1" t="s">
        <v>96</v>
      </c>
      <c r="BF6" s="1" t="s">
        <v>97</v>
      </c>
      <c r="BG6" s="1" t="s">
        <v>98</v>
      </c>
      <c r="BH6" s="45"/>
      <c r="BI6" s="44"/>
      <c r="BJ6" s="44"/>
      <c r="BK6" s="44"/>
      <c r="BL6" s="44"/>
      <c r="BM6" s="44"/>
      <c r="BN6" s="44"/>
      <c r="BO6" s="16"/>
      <c r="BP6" s="16"/>
      <c r="BQ6" s="16"/>
      <c r="BR6" s="16"/>
      <c r="BS6" s="44"/>
      <c r="BT6" s="16"/>
      <c r="BU6" s="16"/>
    </row>
    <row r="7" spans="1:73" ht="38.25" x14ac:dyDescent="0.2">
      <c r="A7" s="102" t="s">
        <v>1</v>
      </c>
      <c r="B7" s="37" t="s">
        <v>95</v>
      </c>
      <c r="C7" s="11">
        <v>2103</v>
      </c>
      <c r="D7" s="2" t="s">
        <v>8</v>
      </c>
      <c r="E7" s="47" t="s">
        <v>15</v>
      </c>
      <c r="F7" s="46" t="s">
        <v>20</v>
      </c>
      <c r="G7" s="4" t="s">
        <v>24</v>
      </c>
      <c r="H7" s="4">
        <v>1</v>
      </c>
      <c r="I7" s="4" t="s">
        <v>24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2">
        <v>29</v>
      </c>
      <c r="V7" s="44"/>
      <c r="W7" s="44"/>
      <c r="X7" s="44"/>
      <c r="Y7" s="44"/>
      <c r="Z7" s="44"/>
      <c r="AA7" s="44"/>
      <c r="AB7" s="41" t="s">
        <v>12</v>
      </c>
      <c r="AC7" s="42">
        <v>29</v>
      </c>
      <c r="AD7" s="41" t="s">
        <v>12</v>
      </c>
      <c r="AE7" s="42">
        <v>29</v>
      </c>
      <c r="AF7" s="41" t="s">
        <v>12</v>
      </c>
      <c r="AG7" s="41" t="s">
        <v>11</v>
      </c>
      <c r="AH7" s="43">
        <v>0.44827586206896552</v>
      </c>
      <c r="AI7" s="41" t="s">
        <v>12</v>
      </c>
      <c r="AJ7" s="41" t="s">
        <v>12</v>
      </c>
      <c r="AK7" s="41" t="s">
        <v>12</v>
      </c>
      <c r="AL7" s="41" t="s">
        <v>12</v>
      </c>
      <c r="AM7" s="41" t="s">
        <v>12</v>
      </c>
      <c r="AN7" s="41" t="s">
        <v>12</v>
      </c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1" t="s">
        <v>11</v>
      </c>
      <c r="BE7" s="1" t="s">
        <v>96</v>
      </c>
      <c r="BF7" s="1" t="s">
        <v>97</v>
      </c>
      <c r="BG7" s="1" t="s">
        <v>98</v>
      </c>
      <c r="BH7" s="45"/>
      <c r="BI7" s="44"/>
      <c r="BJ7" s="44"/>
      <c r="BK7" s="44"/>
      <c r="BL7" s="44"/>
      <c r="BM7" s="44"/>
      <c r="BN7" s="44"/>
      <c r="BO7" s="16"/>
      <c r="BP7" s="16"/>
      <c r="BQ7" s="16"/>
      <c r="BR7" s="16"/>
      <c r="BS7" s="44"/>
      <c r="BT7" s="16"/>
      <c r="BU7" s="16"/>
    </row>
    <row r="8" spans="1:73" x14ac:dyDescent="0.2">
      <c r="A8" s="103"/>
      <c r="C8" s="98"/>
      <c r="E8" s="7"/>
      <c r="BD8" s="8"/>
      <c r="BE8" s="8"/>
      <c r="BF8" s="8"/>
      <c r="BG8" s="8"/>
      <c r="BH8" s="8"/>
      <c r="BO8" s="9"/>
      <c r="BP8" s="9"/>
      <c r="BQ8" s="9"/>
      <c r="BR8" s="9"/>
    </row>
    <row r="9" spans="1:73" x14ac:dyDescent="0.2">
      <c r="C9" s="98"/>
      <c r="E9" s="7"/>
      <c r="BD9" s="8"/>
      <c r="BE9" s="8"/>
      <c r="BF9" s="8"/>
      <c r="BG9" s="8"/>
      <c r="BH9" s="8"/>
      <c r="BO9" s="9"/>
      <c r="BP9" s="9"/>
      <c r="BQ9" s="9"/>
      <c r="BR9" s="9"/>
    </row>
    <row r="10" spans="1:73" x14ac:dyDescent="0.2">
      <c r="C10" s="98"/>
      <c r="E10" s="7"/>
      <c r="BD10" s="8"/>
      <c r="BE10" s="8"/>
      <c r="BF10" s="8"/>
      <c r="BG10" s="8"/>
      <c r="BH10" s="8"/>
      <c r="BO10" s="9"/>
      <c r="BP10" s="9"/>
      <c r="BQ10" s="9"/>
      <c r="BR10" s="9"/>
    </row>
    <row r="11" spans="1:73" ht="25.5" x14ac:dyDescent="0.2">
      <c r="A11" s="102" t="s">
        <v>2</v>
      </c>
      <c r="B11" s="37" t="s">
        <v>95</v>
      </c>
      <c r="C11" s="11">
        <v>2014</v>
      </c>
      <c r="D11" s="2" t="s">
        <v>9</v>
      </c>
      <c r="E11" s="39" t="s">
        <v>15</v>
      </c>
      <c r="F11" s="16"/>
      <c r="G11" s="4" t="s">
        <v>23</v>
      </c>
      <c r="H11" s="4">
        <v>1</v>
      </c>
      <c r="I11" s="4" t="s">
        <v>23</v>
      </c>
      <c r="J11" s="16"/>
      <c r="K11" s="16"/>
      <c r="L11" s="16"/>
      <c r="M11" s="17">
        <v>16</v>
      </c>
      <c r="N11" s="17">
        <v>14</v>
      </c>
      <c r="O11" s="17">
        <v>2</v>
      </c>
      <c r="P11" s="17"/>
      <c r="Q11" s="66">
        <f>O11/M11</f>
        <v>0.125</v>
      </c>
      <c r="R11" s="66"/>
      <c r="S11" s="66"/>
      <c r="T11" s="16"/>
      <c r="U11" s="16"/>
      <c r="V11" s="16"/>
      <c r="W11" s="16"/>
      <c r="X11" s="16"/>
      <c r="Y11" s="16"/>
      <c r="Z11" s="17">
        <v>80</v>
      </c>
      <c r="AA11" s="40" t="s">
        <v>12</v>
      </c>
      <c r="AB11" s="11" t="s">
        <v>105</v>
      </c>
      <c r="AC11" s="16"/>
      <c r="AD11" s="11" t="s">
        <v>106</v>
      </c>
      <c r="AE11" s="16"/>
      <c r="AF11" s="11" t="s">
        <v>107</v>
      </c>
      <c r="AG11" s="41" t="s">
        <v>12</v>
      </c>
      <c r="AH11" s="43">
        <v>0.82350000000000001</v>
      </c>
      <c r="AI11" s="41">
        <v>0.8</v>
      </c>
      <c r="AJ11" s="41" t="s">
        <v>12</v>
      </c>
      <c r="AK11" s="41" t="s">
        <v>12</v>
      </c>
      <c r="AL11" s="41" t="s">
        <v>12</v>
      </c>
      <c r="AM11" s="41" t="s">
        <v>12</v>
      </c>
      <c r="AN11" s="41" t="s">
        <v>12</v>
      </c>
      <c r="AO11" s="17">
        <v>10</v>
      </c>
      <c r="AP11" s="17">
        <v>7</v>
      </c>
      <c r="AQ11" s="17">
        <v>20</v>
      </c>
      <c r="AR11" s="19">
        <f>AO11/AQ11</f>
        <v>0.5</v>
      </c>
      <c r="AS11" s="73" t="s">
        <v>11</v>
      </c>
      <c r="AT11" s="17">
        <v>17</v>
      </c>
      <c r="AU11" s="18">
        <f>AQ11/AT11</f>
        <v>1.1764705882352942</v>
      </c>
      <c r="AV11" s="16"/>
      <c r="AW11" s="16"/>
      <c r="AX11" s="16"/>
      <c r="AY11" s="44"/>
      <c r="AZ11" s="44"/>
      <c r="BA11" s="44"/>
      <c r="BB11" s="44"/>
      <c r="BC11" s="44"/>
      <c r="BD11" s="1" t="s">
        <v>11</v>
      </c>
      <c r="BE11" s="1" t="s">
        <v>96</v>
      </c>
      <c r="BF11" s="1" t="s">
        <v>97</v>
      </c>
      <c r="BG11" s="1" t="s">
        <v>98</v>
      </c>
      <c r="BH11" s="45"/>
      <c r="BI11" s="44"/>
      <c r="BJ11" s="48">
        <v>88</v>
      </c>
      <c r="BK11" s="48">
        <v>11</v>
      </c>
      <c r="BL11" s="48">
        <v>10</v>
      </c>
      <c r="BM11" s="48">
        <v>0</v>
      </c>
      <c r="BN11" s="48">
        <v>0</v>
      </c>
      <c r="BO11" s="48"/>
      <c r="BP11" s="16"/>
      <c r="BQ11" s="16"/>
      <c r="BR11" s="16"/>
      <c r="BS11" s="44"/>
      <c r="BT11" s="16"/>
      <c r="BU11" s="16"/>
    </row>
    <row r="12" spans="1:73" x14ac:dyDescent="0.2">
      <c r="A12" s="102" t="s">
        <v>3</v>
      </c>
      <c r="B12" s="37" t="s">
        <v>95</v>
      </c>
      <c r="C12" s="11">
        <v>2014</v>
      </c>
      <c r="D12" s="2" t="s">
        <v>10</v>
      </c>
      <c r="E12" s="39" t="s">
        <v>15</v>
      </c>
      <c r="F12" s="16"/>
      <c r="G12" s="4" t="s">
        <v>22</v>
      </c>
      <c r="H12" s="4">
        <v>1</v>
      </c>
      <c r="I12" s="4" t="s">
        <v>22</v>
      </c>
      <c r="J12" s="37"/>
      <c r="K12" s="37"/>
      <c r="L12" s="37"/>
      <c r="M12" s="38">
        <v>16</v>
      </c>
      <c r="N12" s="38">
        <v>13</v>
      </c>
      <c r="O12" s="38">
        <v>3</v>
      </c>
      <c r="P12" s="38"/>
      <c r="Q12" s="66">
        <f t="shared" ref="Q12:Q14" si="0">O12/M12</f>
        <v>0.1875</v>
      </c>
      <c r="R12" s="66"/>
      <c r="S12" s="66"/>
      <c r="T12" s="37"/>
      <c r="U12" s="16"/>
      <c r="V12" s="37"/>
      <c r="W12" s="37"/>
      <c r="X12" s="37"/>
      <c r="Y12" s="37"/>
      <c r="Z12" s="38">
        <v>100</v>
      </c>
      <c r="AA12" s="40" t="s">
        <v>12</v>
      </c>
      <c r="AB12" s="11" t="s">
        <v>108</v>
      </c>
      <c r="AC12" s="16"/>
      <c r="AD12" s="11" t="s">
        <v>109</v>
      </c>
      <c r="AE12" s="16"/>
      <c r="AF12" s="11" t="s">
        <v>110</v>
      </c>
      <c r="AG12" s="41" t="s">
        <v>12</v>
      </c>
      <c r="AH12" s="43">
        <v>0.58199999999999996</v>
      </c>
      <c r="AI12" s="41">
        <v>0.6</v>
      </c>
      <c r="AJ12" s="41" t="s">
        <v>12</v>
      </c>
      <c r="AK12" s="41" t="s">
        <v>12</v>
      </c>
      <c r="AL12" s="41" t="s">
        <v>12</v>
      </c>
      <c r="AM12" s="41" t="s">
        <v>12</v>
      </c>
      <c r="AN12" s="41" t="s">
        <v>12</v>
      </c>
      <c r="AO12" s="47">
        <v>5</v>
      </c>
      <c r="AP12" s="47">
        <v>7</v>
      </c>
      <c r="AQ12" s="47">
        <v>8</v>
      </c>
      <c r="AR12" s="19">
        <f>AO12/AQ12</f>
        <v>0.625</v>
      </c>
      <c r="AS12" s="73" t="s">
        <v>11</v>
      </c>
      <c r="AT12" s="47">
        <v>17</v>
      </c>
      <c r="AU12" s="18">
        <f>AQ12/AT12</f>
        <v>0.47058823529411764</v>
      </c>
      <c r="AV12" s="44"/>
      <c r="AW12" s="44"/>
      <c r="AX12" s="44"/>
      <c r="AY12" s="44"/>
      <c r="AZ12" s="44"/>
      <c r="BA12" s="44"/>
      <c r="BB12" s="44"/>
      <c r="BC12" s="44"/>
      <c r="BD12" s="1" t="s">
        <v>11</v>
      </c>
      <c r="BE12" s="1" t="s">
        <v>96</v>
      </c>
      <c r="BF12" s="1" t="s">
        <v>97</v>
      </c>
      <c r="BG12" s="1" t="s">
        <v>98</v>
      </c>
      <c r="BH12" s="45"/>
      <c r="BI12" s="44"/>
      <c r="BJ12" s="48">
        <v>116</v>
      </c>
      <c r="BK12" s="48">
        <v>17</v>
      </c>
      <c r="BL12" s="48">
        <v>17</v>
      </c>
      <c r="BM12" s="48">
        <v>7</v>
      </c>
      <c r="BN12" s="48">
        <v>7</v>
      </c>
      <c r="BO12" s="48"/>
      <c r="BP12" s="16"/>
      <c r="BQ12" s="16"/>
      <c r="BR12" s="16"/>
      <c r="BS12" s="44"/>
      <c r="BT12" s="16"/>
      <c r="BU12" s="16"/>
    </row>
    <row r="13" spans="1:73" x14ac:dyDescent="0.2">
      <c r="A13" s="102" t="s">
        <v>4</v>
      </c>
      <c r="B13" s="37" t="s">
        <v>95</v>
      </c>
      <c r="C13" s="11">
        <v>2014</v>
      </c>
      <c r="D13" s="2" t="s">
        <v>0</v>
      </c>
      <c r="E13" s="39" t="s">
        <v>15</v>
      </c>
      <c r="F13" s="16"/>
      <c r="G13" s="4" t="s">
        <v>22</v>
      </c>
      <c r="H13" s="4">
        <v>1</v>
      </c>
      <c r="I13" s="4" t="s">
        <v>22</v>
      </c>
      <c r="J13" s="37"/>
      <c r="K13" s="37"/>
      <c r="L13" s="37"/>
      <c r="M13" s="38">
        <v>16</v>
      </c>
      <c r="N13" s="38">
        <v>14</v>
      </c>
      <c r="O13" s="38">
        <v>2</v>
      </c>
      <c r="P13" s="38"/>
      <c r="Q13" s="66">
        <f t="shared" si="0"/>
        <v>0.125</v>
      </c>
      <c r="R13" s="66"/>
      <c r="S13" s="66"/>
      <c r="T13" s="37"/>
      <c r="U13" s="16"/>
      <c r="V13" s="37"/>
      <c r="W13" s="37"/>
      <c r="X13" s="37"/>
      <c r="Y13" s="37"/>
      <c r="Z13" s="38">
        <v>100</v>
      </c>
      <c r="AA13" s="40" t="s">
        <v>12</v>
      </c>
      <c r="AB13" s="11" t="s">
        <v>105</v>
      </c>
      <c r="AC13" s="16"/>
      <c r="AD13" s="11" t="s">
        <v>106</v>
      </c>
      <c r="AE13" s="16"/>
      <c r="AF13" s="11" t="s">
        <v>107</v>
      </c>
      <c r="AG13" s="11" t="s">
        <v>11</v>
      </c>
      <c r="AH13" s="12">
        <v>0.38900000000000001</v>
      </c>
      <c r="AI13" s="11" t="s">
        <v>103</v>
      </c>
      <c r="AJ13" s="41" t="s">
        <v>12</v>
      </c>
      <c r="AK13" s="41" t="s">
        <v>12</v>
      </c>
      <c r="AL13" s="41" t="s">
        <v>12</v>
      </c>
      <c r="AM13" s="41" t="s">
        <v>12</v>
      </c>
      <c r="AN13" s="11" t="s">
        <v>12</v>
      </c>
      <c r="AO13" s="47">
        <v>5</v>
      </c>
      <c r="AP13" s="47">
        <v>7</v>
      </c>
      <c r="AQ13" s="47">
        <v>8</v>
      </c>
      <c r="AR13" s="19">
        <f>AO13/AQ13</f>
        <v>0.625</v>
      </c>
      <c r="AS13" s="73" t="s">
        <v>11</v>
      </c>
      <c r="AT13" s="47">
        <v>18</v>
      </c>
      <c r="AU13" s="18">
        <f>AQ13/AT13</f>
        <v>0.44444444444444442</v>
      </c>
      <c r="AV13" s="44"/>
      <c r="AW13" s="44"/>
      <c r="AX13" s="44"/>
      <c r="AY13" s="44"/>
      <c r="AZ13" s="44"/>
      <c r="BA13" s="44"/>
      <c r="BB13" s="44"/>
      <c r="BC13" s="44"/>
      <c r="BD13" s="1" t="s">
        <v>11</v>
      </c>
      <c r="BE13" s="1" t="s">
        <v>96</v>
      </c>
      <c r="BF13" s="1" t="s">
        <v>97</v>
      </c>
      <c r="BG13" s="1" t="s">
        <v>98</v>
      </c>
      <c r="BH13" s="45"/>
      <c r="BI13" s="44"/>
      <c r="BJ13" s="48">
        <v>90</v>
      </c>
      <c r="BK13" s="48">
        <v>14</v>
      </c>
      <c r="BL13" s="48">
        <v>14</v>
      </c>
      <c r="BM13" s="48">
        <v>0</v>
      </c>
      <c r="BN13" s="48">
        <v>0</v>
      </c>
      <c r="BO13" s="48"/>
      <c r="BP13" s="16"/>
      <c r="BQ13" s="16"/>
      <c r="BR13" s="16"/>
      <c r="BS13" s="44"/>
      <c r="BT13" s="16"/>
      <c r="BU13" s="16"/>
    </row>
    <row r="14" spans="1:73" ht="51" customHeight="1" x14ac:dyDescent="0.2">
      <c r="A14" s="102" t="s">
        <v>1</v>
      </c>
      <c r="B14" s="37" t="s">
        <v>95</v>
      </c>
      <c r="C14" s="11">
        <v>2014</v>
      </c>
      <c r="D14" s="2" t="s">
        <v>131</v>
      </c>
      <c r="E14" s="47" t="s">
        <v>15</v>
      </c>
      <c r="F14" s="16"/>
      <c r="G14" s="4" t="s">
        <v>24</v>
      </c>
      <c r="H14" s="4">
        <v>1</v>
      </c>
      <c r="I14" s="4" t="s">
        <v>24</v>
      </c>
      <c r="J14" s="44"/>
      <c r="K14" s="44"/>
      <c r="L14" s="44"/>
      <c r="M14" s="47">
        <v>16</v>
      </c>
      <c r="N14" s="47">
        <v>15</v>
      </c>
      <c r="O14" s="47">
        <v>1</v>
      </c>
      <c r="P14" s="47"/>
      <c r="Q14" s="66">
        <f t="shared" si="0"/>
        <v>6.25E-2</v>
      </c>
      <c r="R14" s="66"/>
      <c r="S14" s="66"/>
      <c r="T14" s="44"/>
      <c r="U14" s="16"/>
      <c r="V14" s="44"/>
      <c r="W14" s="44"/>
      <c r="X14" s="44"/>
      <c r="Y14" s="44"/>
      <c r="Z14" s="47">
        <v>100</v>
      </c>
      <c r="AA14" s="40" t="s">
        <v>12</v>
      </c>
      <c r="AB14" s="11" t="s">
        <v>105</v>
      </c>
      <c r="AC14" s="16"/>
      <c r="AD14" s="11" t="s">
        <v>106</v>
      </c>
      <c r="AE14" s="16"/>
      <c r="AF14" s="11" t="s">
        <v>107</v>
      </c>
      <c r="AG14" s="11" t="s">
        <v>11</v>
      </c>
      <c r="AH14" s="12">
        <v>0.4516</v>
      </c>
      <c r="AI14" s="11" t="s">
        <v>104</v>
      </c>
      <c r="AJ14" s="41" t="s">
        <v>12</v>
      </c>
      <c r="AK14" s="41" t="s">
        <v>12</v>
      </c>
      <c r="AL14" s="41" t="s">
        <v>12</v>
      </c>
      <c r="AM14" s="41" t="s">
        <v>12</v>
      </c>
      <c r="AN14" s="41" t="s">
        <v>12</v>
      </c>
      <c r="AO14" s="47">
        <v>8</v>
      </c>
      <c r="AP14" s="47">
        <v>7</v>
      </c>
      <c r="AQ14" s="47">
        <v>11</v>
      </c>
      <c r="AR14" s="19">
        <f>AO14/AQ14</f>
        <v>0.72727272727272729</v>
      </c>
      <c r="AS14" s="73" t="s">
        <v>11</v>
      </c>
      <c r="AT14" s="47">
        <v>31</v>
      </c>
      <c r="AU14" s="18">
        <f>AQ14/AT14</f>
        <v>0.35483870967741937</v>
      </c>
      <c r="AV14" s="44"/>
      <c r="AW14" s="44"/>
      <c r="AX14" s="44"/>
      <c r="AY14" s="44"/>
      <c r="AZ14" s="44"/>
      <c r="BA14" s="44"/>
      <c r="BB14" s="44"/>
      <c r="BC14" s="44"/>
      <c r="BD14" s="49" t="s">
        <v>11</v>
      </c>
      <c r="BE14" s="49" t="s">
        <v>96</v>
      </c>
      <c r="BF14" s="49" t="s">
        <v>97</v>
      </c>
      <c r="BG14" s="49" t="s">
        <v>98</v>
      </c>
      <c r="BH14" s="45"/>
      <c r="BI14" s="44"/>
      <c r="BJ14" s="50">
        <v>80</v>
      </c>
      <c r="BK14" s="50">
        <v>10</v>
      </c>
      <c r="BL14" s="50">
        <v>10</v>
      </c>
      <c r="BM14" s="50">
        <v>0</v>
      </c>
      <c r="BN14" s="50">
        <v>0</v>
      </c>
      <c r="BO14" s="50"/>
      <c r="BP14" s="16"/>
      <c r="BQ14" s="16"/>
      <c r="BR14" s="16"/>
      <c r="BS14" s="44"/>
      <c r="BT14" s="16"/>
      <c r="BU14" s="16"/>
    </row>
    <row r="15" spans="1:73" x14ac:dyDescent="0.2">
      <c r="C15" s="98"/>
      <c r="E15" s="7"/>
      <c r="Q15" s="67"/>
      <c r="R15" s="67"/>
      <c r="S15" s="67"/>
      <c r="AO15"/>
      <c r="AR15" s="14"/>
      <c r="AS15" s="14"/>
      <c r="BD15" s="8"/>
      <c r="BE15" s="8"/>
      <c r="BF15" s="8"/>
      <c r="BG15" s="8"/>
      <c r="BH15" s="8"/>
      <c r="BO15" s="9"/>
      <c r="BP15" s="9"/>
      <c r="BQ15" s="9"/>
      <c r="BR15" s="9"/>
    </row>
    <row r="16" spans="1:73" x14ac:dyDescent="0.2">
      <c r="C16" s="98"/>
      <c r="E16" s="7"/>
      <c r="Q16" s="67"/>
      <c r="R16" s="67"/>
      <c r="S16" s="67"/>
      <c r="AO16"/>
      <c r="AR16" s="14"/>
      <c r="AS16" s="14"/>
      <c r="BD16" s="8"/>
      <c r="BE16" s="8"/>
      <c r="BF16" s="8"/>
      <c r="BG16" s="8"/>
      <c r="BH16" s="8"/>
      <c r="BO16" s="9"/>
      <c r="BP16" s="9"/>
      <c r="BQ16" s="9"/>
      <c r="BR16" s="9"/>
    </row>
    <row r="17" spans="1:73" x14ac:dyDescent="0.2">
      <c r="C17" s="98"/>
      <c r="E17" s="7"/>
      <c r="Q17" s="67"/>
      <c r="R17" s="67"/>
      <c r="S17" s="67"/>
      <c r="AO17"/>
      <c r="AR17" s="14"/>
      <c r="AS17" s="14"/>
      <c r="BD17" s="8"/>
      <c r="BE17" s="8"/>
      <c r="BF17" s="8"/>
      <c r="BG17" s="8"/>
      <c r="BH17" s="8"/>
      <c r="BO17" s="9"/>
      <c r="BP17" s="9"/>
      <c r="BQ17" s="9"/>
      <c r="BR17" s="9"/>
    </row>
    <row r="18" spans="1:73" x14ac:dyDescent="0.2">
      <c r="C18" s="98"/>
      <c r="E18" s="7"/>
      <c r="Q18" s="67"/>
      <c r="R18" s="67"/>
      <c r="S18" s="67"/>
      <c r="AO18"/>
      <c r="AR18" s="14"/>
      <c r="AS18" s="14"/>
      <c r="BD18" s="8"/>
      <c r="BE18" s="8"/>
      <c r="BF18" s="8"/>
      <c r="BG18" s="8"/>
      <c r="BH18" s="8"/>
      <c r="BO18" s="9"/>
      <c r="BP18" s="9"/>
      <c r="BQ18" s="9"/>
      <c r="BR18" s="9"/>
    </row>
    <row r="19" spans="1:73" x14ac:dyDescent="0.2">
      <c r="C19" s="98"/>
      <c r="E19" s="7"/>
      <c r="Q19" s="67"/>
      <c r="R19" s="67"/>
      <c r="S19" s="67"/>
      <c r="AE19"/>
      <c r="AF19"/>
      <c r="AG19"/>
      <c r="AH19"/>
      <c r="AI19"/>
      <c r="AJ19"/>
      <c r="AK19"/>
      <c r="AL19"/>
      <c r="AM19"/>
      <c r="AN19"/>
      <c r="AR19" s="14"/>
      <c r="AS19" s="14"/>
      <c r="BD19" s="8"/>
      <c r="BE19" s="8"/>
      <c r="BF19" s="8"/>
      <c r="BG19" s="8"/>
      <c r="BH19" s="8"/>
      <c r="BO19" s="9"/>
      <c r="BP19" s="9"/>
      <c r="BQ19" s="9"/>
      <c r="BR19" s="9"/>
    </row>
    <row r="20" spans="1:73" ht="25.5" x14ac:dyDescent="0.2">
      <c r="A20" s="102" t="s">
        <v>2</v>
      </c>
      <c r="B20" s="37" t="s">
        <v>95</v>
      </c>
      <c r="C20" s="11">
        <v>2015</v>
      </c>
      <c r="D20" s="2" t="s">
        <v>9</v>
      </c>
      <c r="E20" s="39" t="s">
        <v>15</v>
      </c>
      <c r="F20" s="16"/>
      <c r="G20" s="4" t="s">
        <v>23</v>
      </c>
      <c r="H20" s="4">
        <v>1</v>
      </c>
      <c r="I20" s="4" t="s">
        <v>23</v>
      </c>
      <c r="J20" s="38"/>
      <c r="K20" s="38">
        <v>3</v>
      </c>
      <c r="L20" s="38" t="s">
        <v>12</v>
      </c>
      <c r="M20" s="38">
        <v>16</v>
      </c>
      <c r="N20" s="38">
        <v>14</v>
      </c>
      <c r="O20" s="38">
        <v>2</v>
      </c>
      <c r="P20" s="68">
        <f>N20/M20</f>
        <v>0.875</v>
      </c>
      <c r="Q20" s="68">
        <f>O20/M20</f>
        <v>0.125</v>
      </c>
      <c r="R20" s="72">
        <v>15</v>
      </c>
      <c r="S20" s="68">
        <f>R20/U20</f>
        <v>0.83333333333333337</v>
      </c>
      <c r="T20" s="38"/>
      <c r="U20" s="51">
        <v>18</v>
      </c>
      <c r="V20" s="38">
        <v>16</v>
      </c>
      <c r="W20" s="68">
        <f>V20/U20</f>
        <v>0.88888888888888884</v>
      </c>
      <c r="X20" s="38">
        <v>12</v>
      </c>
      <c r="Y20" s="38">
        <v>10</v>
      </c>
      <c r="Z20" s="66">
        <f>Y20/X20</f>
        <v>0.83333333333333337</v>
      </c>
      <c r="AA20" s="40" t="s">
        <v>12</v>
      </c>
      <c r="AB20" s="104" t="s">
        <v>146</v>
      </c>
      <c r="AC20" s="51">
        <v>18</v>
      </c>
      <c r="AD20" s="104" t="s">
        <v>149</v>
      </c>
      <c r="AE20" s="16"/>
      <c r="AF20" s="105" t="s">
        <v>166</v>
      </c>
      <c r="AG20" s="41" t="s">
        <v>12</v>
      </c>
      <c r="AH20" s="43">
        <v>0.83330000000000004</v>
      </c>
      <c r="AI20" s="96">
        <v>0.8</v>
      </c>
      <c r="AJ20" s="41" t="s">
        <v>12</v>
      </c>
      <c r="AK20" s="41" t="s">
        <v>12</v>
      </c>
      <c r="AL20" s="41" t="s">
        <v>12</v>
      </c>
      <c r="AM20" s="41" t="s">
        <v>12</v>
      </c>
      <c r="AN20" s="41" t="s">
        <v>12</v>
      </c>
      <c r="AO20" s="17">
        <v>10</v>
      </c>
      <c r="AP20" s="17">
        <v>7.25</v>
      </c>
      <c r="AQ20" s="17">
        <v>16</v>
      </c>
      <c r="AR20" s="19">
        <f>AO20/AQ20</f>
        <v>0.625</v>
      </c>
      <c r="AS20" s="73" t="s">
        <v>11</v>
      </c>
      <c r="AT20" s="51">
        <v>18</v>
      </c>
      <c r="AU20" s="18">
        <f>AQ20/AT20</f>
        <v>0.88888888888888884</v>
      </c>
      <c r="AV20" s="39">
        <v>13638</v>
      </c>
      <c r="AW20" s="39">
        <v>1363</v>
      </c>
      <c r="AX20" s="39">
        <v>6819</v>
      </c>
      <c r="AY20" s="47">
        <v>6</v>
      </c>
      <c r="AZ20" s="47">
        <v>899379</v>
      </c>
      <c r="BA20" s="47" t="s">
        <v>11</v>
      </c>
      <c r="BB20" s="69"/>
      <c r="BC20" s="69">
        <v>5</v>
      </c>
      <c r="BD20" s="1" t="s">
        <v>11</v>
      </c>
      <c r="BE20" s="1" t="s">
        <v>96</v>
      </c>
      <c r="BF20" s="1" t="s">
        <v>97</v>
      </c>
      <c r="BG20" s="1" t="s">
        <v>98</v>
      </c>
      <c r="BH20" s="45"/>
      <c r="BI20" s="39" t="s">
        <v>12</v>
      </c>
      <c r="BJ20" s="47">
        <v>88</v>
      </c>
      <c r="BK20" s="47">
        <v>11</v>
      </c>
      <c r="BL20" s="47">
        <v>10</v>
      </c>
      <c r="BM20" s="39">
        <v>0</v>
      </c>
      <c r="BN20" s="39">
        <v>0</v>
      </c>
      <c r="BO20" s="17" t="s">
        <v>12</v>
      </c>
      <c r="BP20" s="17" t="s">
        <v>12</v>
      </c>
      <c r="BQ20" s="17" t="s">
        <v>12</v>
      </c>
      <c r="BR20" s="17" t="s">
        <v>12</v>
      </c>
      <c r="BS20" s="44"/>
      <c r="BT20" s="51" t="s">
        <v>126</v>
      </c>
      <c r="BU20" s="16"/>
    </row>
    <row r="21" spans="1:73" x14ac:dyDescent="0.2">
      <c r="A21" s="102" t="s">
        <v>3</v>
      </c>
      <c r="B21" s="37" t="s">
        <v>95</v>
      </c>
      <c r="C21" s="11">
        <v>2015</v>
      </c>
      <c r="D21" s="2" t="s">
        <v>10</v>
      </c>
      <c r="E21" s="39" t="s">
        <v>15</v>
      </c>
      <c r="F21" s="16"/>
      <c r="G21" s="4" t="s">
        <v>22</v>
      </c>
      <c r="H21" s="4">
        <v>1</v>
      </c>
      <c r="I21" s="4" t="s">
        <v>22</v>
      </c>
      <c r="J21" s="37"/>
      <c r="K21" s="38">
        <v>1</v>
      </c>
      <c r="L21" s="38" t="s">
        <v>12</v>
      </c>
      <c r="M21" s="38">
        <v>16</v>
      </c>
      <c r="N21" s="38">
        <v>13</v>
      </c>
      <c r="O21" s="38">
        <v>3</v>
      </c>
      <c r="P21" s="68">
        <f t="shared" ref="P21:P23" si="1">N21/M21</f>
        <v>0.8125</v>
      </c>
      <c r="Q21" s="68">
        <f t="shared" ref="Q21:Q23" si="2">O21/M21</f>
        <v>0.1875</v>
      </c>
      <c r="R21" s="72">
        <v>14</v>
      </c>
      <c r="S21" s="68">
        <f t="shared" ref="S21:S23" si="3">R21/U21</f>
        <v>0.77777777777777779</v>
      </c>
      <c r="T21" s="38"/>
      <c r="U21" s="47">
        <v>18</v>
      </c>
      <c r="V21" s="38">
        <v>14</v>
      </c>
      <c r="W21" s="68">
        <f t="shared" ref="W21:W23" si="4">V21/U21</f>
        <v>0.77777777777777779</v>
      </c>
      <c r="X21" s="38">
        <v>1</v>
      </c>
      <c r="Y21" s="38">
        <v>1</v>
      </c>
      <c r="Z21" s="66">
        <f t="shared" ref="Z21:Z23" si="5">Y21/X21</f>
        <v>1</v>
      </c>
      <c r="AA21" s="40" t="s">
        <v>12</v>
      </c>
      <c r="AB21" s="104" t="s">
        <v>147</v>
      </c>
      <c r="AC21" s="47">
        <v>18</v>
      </c>
      <c r="AD21" s="104" t="s">
        <v>150</v>
      </c>
      <c r="AE21" s="16"/>
      <c r="AF21" s="105" t="s">
        <v>167</v>
      </c>
      <c r="AG21" s="11" t="s">
        <v>12</v>
      </c>
      <c r="AH21" s="43">
        <v>0.55559999999999998</v>
      </c>
      <c r="AI21" s="96">
        <v>0.6</v>
      </c>
      <c r="AJ21" s="41" t="s">
        <v>12</v>
      </c>
      <c r="AK21" s="41" t="s">
        <v>12</v>
      </c>
      <c r="AL21" s="41" t="s">
        <v>12</v>
      </c>
      <c r="AM21" s="41" t="s">
        <v>12</v>
      </c>
      <c r="AN21" s="41" t="s">
        <v>12</v>
      </c>
      <c r="AO21" s="47">
        <v>5</v>
      </c>
      <c r="AP21" s="17">
        <v>7.25</v>
      </c>
      <c r="AQ21" s="47">
        <v>6</v>
      </c>
      <c r="AR21" s="19">
        <f>AO21/AQ21</f>
        <v>0.83333333333333337</v>
      </c>
      <c r="AS21" s="19" t="s">
        <v>12</v>
      </c>
      <c r="AT21" s="47">
        <v>18</v>
      </c>
      <c r="AU21" s="18">
        <f>AQ21/AT21</f>
        <v>0.33333333333333331</v>
      </c>
      <c r="AV21" s="39">
        <v>13638</v>
      </c>
      <c r="AW21" s="39">
        <v>1363</v>
      </c>
      <c r="AX21" s="39">
        <v>6819</v>
      </c>
      <c r="AY21" s="39">
        <v>6</v>
      </c>
      <c r="AZ21" s="39">
        <v>292771</v>
      </c>
      <c r="BA21" s="39" t="s">
        <v>11</v>
      </c>
      <c r="BB21" s="70"/>
      <c r="BC21" s="70">
        <v>2</v>
      </c>
      <c r="BD21" s="1" t="s">
        <v>11</v>
      </c>
      <c r="BE21" s="1" t="s">
        <v>96</v>
      </c>
      <c r="BF21" s="1" t="s">
        <v>97</v>
      </c>
      <c r="BG21" s="1" t="s">
        <v>98</v>
      </c>
      <c r="BH21" s="45"/>
      <c r="BI21" s="39" t="s">
        <v>12</v>
      </c>
      <c r="BJ21" s="47">
        <v>116</v>
      </c>
      <c r="BK21" s="47">
        <v>17</v>
      </c>
      <c r="BL21" s="47">
        <v>17</v>
      </c>
      <c r="BM21" s="39">
        <v>0</v>
      </c>
      <c r="BN21" s="39">
        <v>0</v>
      </c>
      <c r="BO21" s="17" t="s">
        <v>12</v>
      </c>
      <c r="BP21" s="17" t="s">
        <v>12</v>
      </c>
      <c r="BQ21" s="17" t="s">
        <v>12</v>
      </c>
      <c r="BR21" s="17" t="s">
        <v>12</v>
      </c>
      <c r="BS21" s="44"/>
      <c r="BT21" s="16"/>
      <c r="BU21" s="16"/>
    </row>
    <row r="22" spans="1:73" x14ac:dyDescent="0.2">
      <c r="A22" s="102" t="s">
        <v>4</v>
      </c>
      <c r="B22" s="37" t="s">
        <v>95</v>
      </c>
      <c r="C22" s="11">
        <v>2015</v>
      </c>
      <c r="D22" s="2" t="s">
        <v>0</v>
      </c>
      <c r="E22" s="39" t="s">
        <v>15</v>
      </c>
      <c r="F22" s="16"/>
      <c r="G22" s="4" t="s">
        <v>22</v>
      </c>
      <c r="H22" s="4">
        <v>1</v>
      </c>
      <c r="I22" s="4" t="s">
        <v>22</v>
      </c>
      <c r="J22" s="37"/>
      <c r="K22" s="38">
        <v>1</v>
      </c>
      <c r="L22" s="38" t="s">
        <v>12</v>
      </c>
      <c r="M22" s="38">
        <v>16</v>
      </c>
      <c r="N22" s="38">
        <v>12</v>
      </c>
      <c r="O22" s="38">
        <v>4</v>
      </c>
      <c r="P22" s="68">
        <f t="shared" si="1"/>
        <v>0.75</v>
      </c>
      <c r="Q22" s="68">
        <f t="shared" si="2"/>
        <v>0.25</v>
      </c>
      <c r="R22" s="72">
        <v>10</v>
      </c>
      <c r="S22" s="95">
        <f t="shared" si="3"/>
        <v>0.55555555555555558</v>
      </c>
      <c r="T22" s="38"/>
      <c r="U22" s="47">
        <v>18</v>
      </c>
      <c r="V22" s="38">
        <v>13</v>
      </c>
      <c r="W22" s="68">
        <f t="shared" si="4"/>
        <v>0.72222222222222221</v>
      </c>
      <c r="X22" s="38">
        <v>3</v>
      </c>
      <c r="Y22" s="38">
        <v>3</v>
      </c>
      <c r="Z22" s="66">
        <f t="shared" si="5"/>
        <v>1</v>
      </c>
      <c r="AA22" s="40" t="s">
        <v>12</v>
      </c>
      <c r="AB22" s="104" t="s">
        <v>148</v>
      </c>
      <c r="AC22" s="47">
        <v>18</v>
      </c>
      <c r="AD22" s="104" t="s">
        <v>152</v>
      </c>
      <c r="AE22" s="16"/>
      <c r="AF22" s="105" t="s">
        <v>168</v>
      </c>
      <c r="AG22" s="11" t="s">
        <v>11</v>
      </c>
      <c r="AH22" s="12" t="s">
        <v>136</v>
      </c>
      <c r="AI22" s="11" t="s">
        <v>103</v>
      </c>
      <c r="AJ22" s="41" t="s">
        <v>12</v>
      </c>
      <c r="AK22" s="41" t="s">
        <v>12</v>
      </c>
      <c r="AL22" s="41" t="s">
        <v>12</v>
      </c>
      <c r="AM22" s="41" t="s">
        <v>12</v>
      </c>
      <c r="AN22" s="11" t="s">
        <v>12</v>
      </c>
      <c r="AO22" s="47">
        <v>6</v>
      </c>
      <c r="AP22" s="17">
        <v>7.25</v>
      </c>
      <c r="AQ22" s="47">
        <v>6</v>
      </c>
      <c r="AR22" s="19">
        <f>AO22/AQ22</f>
        <v>1</v>
      </c>
      <c r="AS22" s="19" t="s">
        <v>12</v>
      </c>
      <c r="AT22" s="47">
        <v>18</v>
      </c>
      <c r="AU22" s="18">
        <f>AQ22/AT22</f>
        <v>0.33333333333333331</v>
      </c>
      <c r="AV22" s="39">
        <v>13638</v>
      </c>
      <c r="AW22" s="39">
        <v>1363</v>
      </c>
      <c r="AX22" s="39">
        <v>6819</v>
      </c>
      <c r="AY22" s="39">
        <v>6</v>
      </c>
      <c r="AZ22" s="39">
        <v>473060</v>
      </c>
      <c r="BA22" s="39" t="s">
        <v>11</v>
      </c>
      <c r="BB22" s="70"/>
      <c r="BC22" s="70">
        <v>5</v>
      </c>
      <c r="BD22" s="1" t="s">
        <v>11</v>
      </c>
      <c r="BE22" s="1" t="s">
        <v>96</v>
      </c>
      <c r="BF22" s="1" t="s">
        <v>97</v>
      </c>
      <c r="BG22" s="1" t="s">
        <v>98</v>
      </c>
      <c r="BH22" s="44"/>
      <c r="BI22" s="39" t="s">
        <v>12</v>
      </c>
      <c r="BJ22" s="47">
        <v>90</v>
      </c>
      <c r="BK22" s="47">
        <v>14</v>
      </c>
      <c r="BL22" s="47">
        <v>14</v>
      </c>
      <c r="BM22" s="39">
        <v>0</v>
      </c>
      <c r="BN22" s="39">
        <v>0</v>
      </c>
      <c r="BO22" s="17" t="s">
        <v>12</v>
      </c>
      <c r="BP22" s="17" t="s">
        <v>12</v>
      </c>
      <c r="BQ22" s="17" t="s">
        <v>12</v>
      </c>
      <c r="BR22" s="17" t="s">
        <v>12</v>
      </c>
      <c r="BS22" s="44"/>
      <c r="BT22" s="51" t="s">
        <v>12</v>
      </c>
      <c r="BU22" s="16"/>
    </row>
    <row r="23" spans="1:73" s="3" customFormat="1" ht="30.95" customHeight="1" x14ac:dyDescent="0.2">
      <c r="A23" s="102" t="s">
        <v>1</v>
      </c>
      <c r="B23" s="37" t="s">
        <v>95</v>
      </c>
      <c r="C23" s="11">
        <v>2015</v>
      </c>
      <c r="D23" s="2" t="s">
        <v>134</v>
      </c>
      <c r="E23" s="39" t="s">
        <v>15</v>
      </c>
      <c r="F23" s="45"/>
      <c r="G23" s="4" t="s">
        <v>24</v>
      </c>
      <c r="H23" s="4">
        <v>1</v>
      </c>
      <c r="I23" s="4" t="s">
        <v>24</v>
      </c>
      <c r="J23" s="52"/>
      <c r="K23" s="39">
        <v>3</v>
      </c>
      <c r="L23" s="38" t="s">
        <v>12</v>
      </c>
      <c r="M23" s="39">
        <v>16</v>
      </c>
      <c r="N23" s="39">
        <v>12</v>
      </c>
      <c r="O23" s="38">
        <v>4</v>
      </c>
      <c r="P23" s="68">
        <f t="shared" si="1"/>
        <v>0.75</v>
      </c>
      <c r="Q23" s="68">
        <f t="shared" si="2"/>
        <v>0.25</v>
      </c>
      <c r="R23" s="72">
        <v>17</v>
      </c>
      <c r="S23" s="95">
        <f t="shared" si="3"/>
        <v>0.53125</v>
      </c>
      <c r="T23" s="52"/>
      <c r="U23" s="39">
        <v>32</v>
      </c>
      <c r="V23" s="39">
        <v>22</v>
      </c>
      <c r="W23" s="68">
        <f t="shared" si="4"/>
        <v>0.6875</v>
      </c>
      <c r="X23" s="38">
        <v>4</v>
      </c>
      <c r="Y23" s="38">
        <v>4</v>
      </c>
      <c r="Z23" s="66">
        <f t="shared" si="5"/>
        <v>1</v>
      </c>
      <c r="AA23" s="40" t="s">
        <v>12</v>
      </c>
      <c r="AB23" s="104" t="s">
        <v>148</v>
      </c>
      <c r="AC23" s="39">
        <v>32</v>
      </c>
      <c r="AD23" s="104" t="s">
        <v>151</v>
      </c>
      <c r="AE23" s="16"/>
      <c r="AF23" s="105" t="s">
        <v>169</v>
      </c>
      <c r="AG23" s="11" t="s">
        <v>11</v>
      </c>
      <c r="AH23" s="12" t="s">
        <v>113</v>
      </c>
      <c r="AI23" s="11" t="s">
        <v>104</v>
      </c>
      <c r="AJ23" s="41" t="s">
        <v>12</v>
      </c>
      <c r="AK23" s="41" t="s">
        <v>12</v>
      </c>
      <c r="AL23" s="41" t="s">
        <v>12</v>
      </c>
      <c r="AM23" s="41" t="s">
        <v>12</v>
      </c>
      <c r="AN23" s="41" t="s">
        <v>12</v>
      </c>
      <c r="AO23" s="39">
        <v>8</v>
      </c>
      <c r="AP23" s="1">
        <v>7.25</v>
      </c>
      <c r="AQ23" s="39">
        <v>11</v>
      </c>
      <c r="AR23" s="19">
        <f>AO23/AQ23</f>
        <v>0.72727272727272729</v>
      </c>
      <c r="AS23" s="73" t="s">
        <v>11</v>
      </c>
      <c r="AT23" s="39">
        <v>32</v>
      </c>
      <c r="AU23" s="53">
        <f>AQ23/AT23</f>
        <v>0.34375</v>
      </c>
      <c r="AV23" s="39">
        <v>13638</v>
      </c>
      <c r="AW23" s="39">
        <v>1363</v>
      </c>
      <c r="AX23" s="39">
        <v>6819</v>
      </c>
      <c r="AY23" s="39">
        <v>6</v>
      </c>
      <c r="AZ23" s="39">
        <v>486646</v>
      </c>
      <c r="BA23" s="39" t="s">
        <v>11</v>
      </c>
      <c r="BB23" s="71">
        <v>155478</v>
      </c>
      <c r="BC23" s="71">
        <v>5</v>
      </c>
      <c r="BD23" s="1" t="s">
        <v>11</v>
      </c>
      <c r="BE23" s="1" t="s">
        <v>96</v>
      </c>
      <c r="BF23" s="1" t="s">
        <v>97</v>
      </c>
      <c r="BG23" s="1" t="s">
        <v>98</v>
      </c>
      <c r="BH23" s="52"/>
      <c r="BI23" s="39" t="s">
        <v>12</v>
      </c>
      <c r="BJ23" s="39">
        <v>80</v>
      </c>
      <c r="BK23" s="39">
        <v>10</v>
      </c>
      <c r="BL23" s="39">
        <v>10</v>
      </c>
      <c r="BM23" s="39">
        <v>0</v>
      </c>
      <c r="BN23" s="39">
        <v>0</v>
      </c>
      <c r="BO23" s="1" t="s">
        <v>12</v>
      </c>
      <c r="BP23" s="1" t="s">
        <v>12</v>
      </c>
      <c r="BQ23" s="1" t="s">
        <v>12</v>
      </c>
      <c r="BR23" s="1" t="s">
        <v>12</v>
      </c>
      <c r="BS23" s="52"/>
      <c r="BT23" s="1" t="s">
        <v>12</v>
      </c>
      <c r="BU23" s="45"/>
    </row>
    <row r="24" spans="1:73" x14ac:dyDescent="0.2">
      <c r="Z24" s="7"/>
      <c r="AB24"/>
      <c r="AC24"/>
      <c r="AD24"/>
      <c r="AO24"/>
      <c r="AT24" s="5" t="s">
        <v>112</v>
      </c>
      <c r="AZ24" s="7"/>
      <c r="BA24" s="7"/>
      <c r="BB24" s="7"/>
      <c r="BC24" s="7"/>
    </row>
    <row r="25" spans="1:73" x14ac:dyDescent="0.2">
      <c r="Z25" s="7"/>
      <c r="AB25"/>
      <c r="AC25"/>
      <c r="AD25"/>
      <c r="AO25"/>
      <c r="AT25" s="7" t="s">
        <v>111</v>
      </c>
      <c r="BS25" s="90" t="s">
        <v>127</v>
      </c>
    </row>
    <row r="26" spans="1:73" ht="25.5" x14ac:dyDescent="0.2">
      <c r="A26" s="102" t="s">
        <v>2</v>
      </c>
      <c r="B26" s="37" t="s">
        <v>95</v>
      </c>
      <c r="C26" s="11">
        <v>2016</v>
      </c>
      <c r="D26" s="2" t="s">
        <v>9</v>
      </c>
      <c r="E26" s="39" t="s">
        <v>15</v>
      </c>
      <c r="F26" s="16"/>
      <c r="G26" s="4" t="s">
        <v>23</v>
      </c>
      <c r="H26" s="4">
        <v>1</v>
      </c>
      <c r="I26" s="4" t="s">
        <v>23</v>
      </c>
      <c r="J26" s="38"/>
      <c r="K26" s="38">
        <v>3</v>
      </c>
      <c r="L26" s="38" t="s">
        <v>12</v>
      </c>
      <c r="M26" s="38">
        <v>16</v>
      </c>
      <c r="N26" s="38">
        <v>14</v>
      </c>
      <c r="O26" s="38">
        <v>2</v>
      </c>
      <c r="P26" s="68">
        <f>N26/M26</f>
        <v>0.875</v>
      </c>
      <c r="Q26" s="68">
        <f>O26/M26</f>
        <v>0.125</v>
      </c>
      <c r="R26" s="72">
        <v>16</v>
      </c>
      <c r="S26" s="68">
        <f>R26/U26</f>
        <v>0.88888888888888884</v>
      </c>
      <c r="T26" s="38"/>
      <c r="U26" s="51">
        <v>18</v>
      </c>
      <c r="V26" s="38">
        <v>16</v>
      </c>
      <c r="W26" s="68">
        <f>V26/U26</f>
        <v>0.88888888888888884</v>
      </c>
      <c r="X26" s="38">
        <v>12</v>
      </c>
      <c r="Y26" s="38">
        <v>10</v>
      </c>
      <c r="Z26" s="66">
        <f>Y26/X26</f>
        <v>0.83333333333333337</v>
      </c>
      <c r="AA26" s="40" t="s">
        <v>12</v>
      </c>
      <c r="AB26" s="104" t="s">
        <v>162</v>
      </c>
      <c r="AC26" s="51">
        <f>U26</f>
        <v>18</v>
      </c>
      <c r="AD26" s="104" t="s">
        <v>153</v>
      </c>
      <c r="AE26" s="16"/>
      <c r="AF26" s="104" t="s">
        <v>157</v>
      </c>
      <c r="AG26" s="41" t="s">
        <v>12</v>
      </c>
      <c r="AH26" s="106" t="s">
        <v>165</v>
      </c>
      <c r="AI26" s="105">
        <v>0.8</v>
      </c>
      <c r="AJ26" s="41" t="s">
        <v>12</v>
      </c>
      <c r="AK26" s="41" t="s">
        <v>12</v>
      </c>
      <c r="AL26" s="41" t="s">
        <v>12</v>
      </c>
      <c r="AM26" s="41" t="s">
        <v>12</v>
      </c>
      <c r="AN26" s="41" t="s">
        <v>12</v>
      </c>
      <c r="AO26" s="17">
        <v>10</v>
      </c>
      <c r="AP26" s="17">
        <v>7.25</v>
      </c>
      <c r="AQ26" s="17">
        <v>16</v>
      </c>
      <c r="AR26" s="19">
        <f>AO26/AQ26</f>
        <v>0.625</v>
      </c>
      <c r="AS26" s="73" t="s">
        <v>11</v>
      </c>
      <c r="AT26" s="51">
        <f>U26</f>
        <v>18</v>
      </c>
      <c r="AU26" s="18">
        <f>AQ26/AT26</f>
        <v>0.88888888888888884</v>
      </c>
      <c r="AV26" s="39">
        <v>13638</v>
      </c>
      <c r="AW26" s="39">
        <v>1363</v>
      </c>
      <c r="AX26" s="39">
        <v>6819</v>
      </c>
      <c r="AY26" s="47">
        <v>6</v>
      </c>
      <c r="AZ26" s="109">
        <v>701595</v>
      </c>
      <c r="BA26" s="47" t="s">
        <v>11</v>
      </c>
      <c r="BB26" s="69"/>
      <c r="BC26" s="69">
        <v>5</v>
      </c>
      <c r="BD26" s="1" t="s">
        <v>11</v>
      </c>
      <c r="BE26" s="1" t="s">
        <v>96</v>
      </c>
      <c r="BF26" s="1" t="s">
        <v>97</v>
      </c>
      <c r="BG26" s="1" t="s">
        <v>98</v>
      </c>
      <c r="BH26" s="45"/>
      <c r="BI26" s="39" t="s">
        <v>12</v>
      </c>
      <c r="BJ26" s="47">
        <v>88</v>
      </c>
      <c r="BK26" s="47">
        <v>11</v>
      </c>
      <c r="BL26" s="47">
        <v>10</v>
      </c>
      <c r="BM26" s="39">
        <v>0</v>
      </c>
      <c r="BN26" s="39">
        <v>0</v>
      </c>
      <c r="BO26" s="17" t="s">
        <v>12</v>
      </c>
      <c r="BP26" s="17" t="s">
        <v>12</v>
      </c>
      <c r="BQ26" s="17" t="s">
        <v>12</v>
      </c>
      <c r="BR26" s="17" t="s">
        <v>12</v>
      </c>
      <c r="BS26" s="44"/>
      <c r="BT26" s="51" t="s">
        <v>126</v>
      </c>
      <c r="BU26" s="16"/>
    </row>
    <row r="27" spans="1:73" x14ac:dyDescent="0.2">
      <c r="A27" s="102" t="s">
        <v>3</v>
      </c>
      <c r="B27" s="37" t="s">
        <v>95</v>
      </c>
      <c r="C27" s="11">
        <v>2016</v>
      </c>
      <c r="D27" s="2" t="s">
        <v>10</v>
      </c>
      <c r="E27" s="39" t="s">
        <v>15</v>
      </c>
      <c r="F27" s="16"/>
      <c r="G27" s="4" t="s">
        <v>22</v>
      </c>
      <c r="H27" s="4">
        <v>1</v>
      </c>
      <c r="I27" s="4" t="s">
        <v>22</v>
      </c>
      <c r="J27" s="37"/>
      <c r="K27" s="38">
        <v>1</v>
      </c>
      <c r="L27" s="38" t="s">
        <v>12</v>
      </c>
      <c r="M27" s="38">
        <v>16</v>
      </c>
      <c r="N27" s="38">
        <v>13</v>
      </c>
      <c r="O27" s="38">
        <v>3</v>
      </c>
      <c r="P27" s="68">
        <f t="shared" ref="P27:P29" si="6">N27/M27</f>
        <v>0.8125</v>
      </c>
      <c r="Q27" s="68">
        <f t="shared" ref="Q27:Q29" si="7">O27/M27</f>
        <v>0.1875</v>
      </c>
      <c r="R27" s="72">
        <v>14</v>
      </c>
      <c r="S27" s="68">
        <f t="shared" ref="S27:S29" si="8">R27/U27</f>
        <v>0.77777777777777779</v>
      </c>
      <c r="T27" s="38"/>
      <c r="U27" s="47">
        <v>18</v>
      </c>
      <c r="V27" s="38">
        <v>14</v>
      </c>
      <c r="W27" s="68">
        <f t="shared" ref="W27:W29" si="9">V27/U27</f>
        <v>0.77777777777777779</v>
      </c>
      <c r="X27" s="38">
        <v>1</v>
      </c>
      <c r="Y27" s="38">
        <v>1</v>
      </c>
      <c r="Z27" s="66">
        <f t="shared" ref="Z27:Z29" si="10">Y27/X27</f>
        <v>1</v>
      </c>
      <c r="AA27" s="40" t="s">
        <v>12</v>
      </c>
      <c r="AB27" s="104" t="s">
        <v>170</v>
      </c>
      <c r="AC27" s="51">
        <f t="shared" ref="AC27:AC28" si="11">U27</f>
        <v>18</v>
      </c>
      <c r="AD27" s="104" t="s">
        <v>154</v>
      </c>
      <c r="AE27" s="16"/>
      <c r="AF27" s="104" t="s">
        <v>158</v>
      </c>
      <c r="AG27" s="41" t="s">
        <v>12</v>
      </c>
      <c r="AH27" s="107" t="s">
        <v>171</v>
      </c>
      <c r="AI27" s="105">
        <v>0.6</v>
      </c>
      <c r="AJ27" s="41" t="s">
        <v>12</v>
      </c>
      <c r="AK27" s="41" t="s">
        <v>12</v>
      </c>
      <c r="AL27" s="41" t="s">
        <v>12</v>
      </c>
      <c r="AM27" s="41" t="s">
        <v>12</v>
      </c>
      <c r="AN27" s="41" t="s">
        <v>12</v>
      </c>
      <c r="AO27" s="47">
        <v>5</v>
      </c>
      <c r="AP27" s="17">
        <v>7.25</v>
      </c>
      <c r="AQ27" s="47">
        <v>6</v>
      </c>
      <c r="AR27" s="19">
        <f>AO27/AQ27</f>
        <v>0.83333333333333337</v>
      </c>
      <c r="AS27" s="19" t="s">
        <v>12</v>
      </c>
      <c r="AT27" s="51">
        <f t="shared" ref="AT27:AT28" si="12">U27</f>
        <v>18</v>
      </c>
      <c r="AU27" s="18">
        <f>AQ27/AT27</f>
        <v>0.33333333333333331</v>
      </c>
      <c r="AV27" s="39">
        <v>13638</v>
      </c>
      <c r="AW27" s="39">
        <v>1363</v>
      </c>
      <c r="AX27" s="39">
        <v>6819</v>
      </c>
      <c r="AY27" s="39">
        <v>6</v>
      </c>
      <c r="AZ27" s="110">
        <v>389243</v>
      </c>
      <c r="BA27" s="39" t="s">
        <v>11</v>
      </c>
      <c r="BB27" s="70"/>
      <c r="BC27" s="70">
        <v>2</v>
      </c>
      <c r="BD27" s="1" t="s">
        <v>11</v>
      </c>
      <c r="BE27" s="1" t="s">
        <v>96</v>
      </c>
      <c r="BF27" s="1" t="s">
        <v>97</v>
      </c>
      <c r="BG27" s="1" t="s">
        <v>98</v>
      </c>
      <c r="BH27" s="45"/>
      <c r="BI27" s="39" t="s">
        <v>12</v>
      </c>
      <c r="BJ27" s="47">
        <v>116</v>
      </c>
      <c r="BK27" s="47">
        <v>17</v>
      </c>
      <c r="BL27" s="47">
        <v>17</v>
      </c>
      <c r="BM27" s="39">
        <v>0</v>
      </c>
      <c r="BN27" s="39">
        <v>0</v>
      </c>
      <c r="BO27" s="17" t="s">
        <v>12</v>
      </c>
      <c r="BP27" s="17" t="s">
        <v>12</v>
      </c>
      <c r="BQ27" s="17" t="s">
        <v>12</v>
      </c>
      <c r="BR27" s="17" t="s">
        <v>12</v>
      </c>
      <c r="BS27" s="44"/>
      <c r="BT27" s="16"/>
      <c r="BU27" s="16"/>
    </row>
    <row r="28" spans="1:73" x14ac:dyDescent="0.2">
      <c r="A28" s="102" t="s">
        <v>4</v>
      </c>
      <c r="B28" s="37" t="s">
        <v>95</v>
      </c>
      <c r="C28" s="11">
        <v>2016</v>
      </c>
      <c r="D28" s="2" t="s">
        <v>0</v>
      </c>
      <c r="E28" s="39" t="s">
        <v>15</v>
      </c>
      <c r="F28" s="16"/>
      <c r="G28" s="4" t="s">
        <v>22</v>
      </c>
      <c r="H28" s="4">
        <v>1</v>
      </c>
      <c r="I28" s="4" t="s">
        <v>22</v>
      </c>
      <c r="J28" s="37"/>
      <c r="K28" s="38">
        <v>1</v>
      </c>
      <c r="L28" s="38" t="s">
        <v>12</v>
      </c>
      <c r="M28" s="38">
        <v>16</v>
      </c>
      <c r="N28" s="38">
        <v>12</v>
      </c>
      <c r="O28" s="38">
        <v>4</v>
      </c>
      <c r="P28" s="68">
        <f t="shared" si="6"/>
        <v>0.75</v>
      </c>
      <c r="Q28" s="68">
        <f t="shared" si="7"/>
        <v>0.25</v>
      </c>
      <c r="R28" s="72">
        <v>15</v>
      </c>
      <c r="S28" s="95">
        <f t="shared" si="8"/>
        <v>0.65217391304347827</v>
      </c>
      <c r="T28" s="38"/>
      <c r="U28" s="47">
        <v>23</v>
      </c>
      <c r="V28" s="38">
        <v>13</v>
      </c>
      <c r="W28" s="68">
        <f t="shared" si="9"/>
        <v>0.56521739130434778</v>
      </c>
      <c r="X28" s="38">
        <v>3</v>
      </c>
      <c r="Y28" s="38">
        <v>3</v>
      </c>
      <c r="Z28" s="66">
        <f t="shared" si="10"/>
        <v>1</v>
      </c>
      <c r="AA28" s="40" t="s">
        <v>12</v>
      </c>
      <c r="AB28" s="104" t="s">
        <v>163</v>
      </c>
      <c r="AC28" s="51">
        <f t="shared" si="11"/>
        <v>23</v>
      </c>
      <c r="AD28" s="104" t="s">
        <v>155</v>
      </c>
      <c r="AE28" s="16"/>
      <c r="AF28" s="104" t="s">
        <v>159</v>
      </c>
      <c r="AG28" s="11" t="s">
        <v>11</v>
      </c>
      <c r="AH28" s="108" t="s">
        <v>164</v>
      </c>
      <c r="AI28" s="104" t="s">
        <v>161</v>
      </c>
      <c r="AJ28" s="41" t="s">
        <v>12</v>
      </c>
      <c r="AK28" s="41" t="s">
        <v>12</v>
      </c>
      <c r="AL28" s="41" t="s">
        <v>12</v>
      </c>
      <c r="AM28" s="41" t="s">
        <v>12</v>
      </c>
      <c r="AN28" s="11" t="s">
        <v>12</v>
      </c>
      <c r="AO28" s="47">
        <v>6</v>
      </c>
      <c r="AP28" s="17">
        <v>7.25</v>
      </c>
      <c r="AQ28" s="47">
        <v>6</v>
      </c>
      <c r="AR28" s="19">
        <f>AO28/AQ28</f>
        <v>1</v>
      </c>
      <c r="AS28" s="19" t="s">
        <v>12</v>
      </c>
      <c r="AT28" s="51">
        <f t="shared" si="12"/>
        <v>23</v>
      </c>
      <c r="AU28" s="18">
        <f>AQ28/AT28</f>
        <v>0.2608695652173913</v>
      </c>
      <c r="AV28" s="39">
        <v>13638</v>
      </c>
      <c r="AW28" s="39">
        <v>1363</v>
      </c>
      <c r="AX28" s="39">
        <v>6819</v>
      </c>
      <c r="AY28" s="39">
        <v>6</v>
      </c>
      <c r="AZ28" s="110">
        <v>473060</v>
      </c>
      <c r="BA28" s="39" t="s">
        <v>11</v>
      </c>
      <c r="BB28" s="70"/>
      <c r="BC28" s="70">
        <v>5</v>
      </c>
      <c r="BD28" s="1" t="s">
        <v>11</v>
      </c>
      <c r="BE28" s="1" t="s">
        <v>96</v>
      </c>
      <c r="BF28" s="1" t="s">
        <v>97</v>
      </c>
      <c r="BG28" s="1" t="s">
        <v>98</v>
      </c>
      <c r="BH28" s="44"/>
      <c r="BI28" s="39" t="s">
        <v>12</v>
      </c>
      <c r="BJ28" s="47">
        <v>90</v>
      </c>
      <c r="BK28" s="47">
        <v>14</v>
      </c>
      <c r="BL28" s="47">
        <v>14</v>
      </c>
      <c r="BM28" s="39">
        <v>0</v>
      </c>
      <c r="BN28" s="39">
        <v>0</v>
      </c>
      <c r="BO28" s="17" t="s">
        <v>12</v>
      </c>
      <c r="BP28" s="17" t="s">
        <v>12</v>
      </c>
      <c r="BQ28" s="17" t="s">
        <v>12</v>
      </c>
      <c r="BR28" s="17" t="s">
        <v>12</v>
      </c>
      <c r="BS28" s="44"/>
      <c r="BT28" s="51" t="s">
        <v>12</v>
      </c>
      <c r="BU28" s="16"/>
    </row>
    <row r="29" spans="1:73" s="3" customFormat="1" ht="30.95" customHeight="1" x14ac:dyDescent="0.2">
      <c r="A29" s="102" t="s">
        <v>1</v>
      </c>
      <c r="B29" s="37" t="s">
        <v>95</v>
      </c>
      <c r="C29" s="11">
        <v>2016</v>
      </c>
      <c r="D29" s="2" t="s">
        <v>134</v>
      </c>
      <c r="E29" s="39" t="s">
        <v>15</v>
      </c>
      <c r="F29" s="45"/>
      <c r="G29" s="4" t="s">
        <v>24</v>
      </c>
      <c r="H29" s="4">
        <v>1</v>
      </c>
      <c r="I29" s="4" t="s">
        <v>24</v>
      </c>
      <c r="J29" s="52"/>
      <c r="K29" s="39">
        <v>3</v>
      </c>
      <c r="L29" s="38" t="s">
        <v>12</v>
      </c>
      <c r="M29" s="39">
        <v>16</v>
      </c>
      <c r="N29" s="39">
        <v>12</v>
      </c>
      <c r="O29" s="38">
        <v>4</v>
      </c>
      <c r="P29" s="68">
        <f t="shared" si="6"/>
        <v>0.75</v>
      </c>
      <c r="Q29" s="68">
        <f t="shared" si="7"/>
        <v>0.25</v>
      </c>
      <c r="R29" s="72">
        <v>16</v>
      </c>
      <c r="S29" s="112">
        <f t="shared" si="8"/>
        <v>0.5</v>
      </c>
      <c r="T29" s="52"/>
      <c r="U29" s="39">
        <v>32</v>
      </c>
      <c r="V29" s="39">
        <v>22</v>
      </c>
      <c r="W29" s="68">
        <f t="shared" si="9"/>
        <v>0.6875</v>
      </c>
      <c r="X29" s="38">
        <v>4</v>
      </c>
      <c r="Y29" s="38">
        <v>4</v>
      </c>
      <c r="Z29" s="66">
        <f t="shared" si="10"/>
        <v>1</v>
      </c>
      <c r="AA29" s="40" t="s">
        <v>12</v>
      </c>
      <c r="AB29" s="104" t="s">
        <v>172</v>
      </c>
      <c r="AC29" s="51">
        <f>U29</f>
        <v>32</v>
      </c>
      <c r="AD29" s="104" t="s">
        <v>156</v>
      </c>
      <c r="AE29" s="16"/>
      <c r="AF29" s="104" t="s">
        <v>160</v>
      </c>
      <c r="AG29" s="11" t="s">
        <v>11</v>
      </c>
      <c r="AH29" s="108" t="s">
        <v>173</v>
      </c>
      <c r="AI29" s="104" t="s">
        <v>104</v>
      </c>
      <c r="AJ29" s="41" t="s">
        <v>12</v>
      </c>
      <c r="AK29" s="41" t="s">
        <v>12</v>
      </c>
      <c r="AL29" s="41" t="s">
        <v>12</v>
      </c>
      <c r="AM29" s="41" t="s">
        <v>12</v>
      </c>
      <c r="AN29" s="41" t="s">
        <v>12</v>
      </c>
      <c r="AO29" s="39">
        <v>8</v>
      </c>
      <c r="AP29" s="1">
        <v>7.25</v>
      </c>
      <c r="AQ29" s="39">
        <v>11</v>
      </c>
      <c r="AR29" s="19">
        <f>AO29/AQ29</f>
        <v>0.72727272727272729</v>
      </c>
      <c r="AS29" s="73" t="s">
        <v>11</v>
      </c>
      <c r="AT29" s="51">
        <f>U29</f>
        <v>32</v>
      </c>
      <c r="AU29" s="53">
        <f>AQ29/AT29</f>
        <v>0.34375</v>
      </c>
      <c r="AV29" s="39">
        <v>13638</v>
      </c>
      <c r="AW29" s="39">
        <v>1363</v>
      </c>
      <c r="AX29" s="39">
        <v>6819</v>
      </c>
      <c r="AY29" s="39">
        <v>6</v>
      </c>
      <c r="AZ29" s="110">
        <v>342955</v>
      </c>
      <c r="BA29" s="39" t="s">
        <v>11</v>
      </c>
      <c r="BB29" s="111">
        <v>170000</v>
      </c>
      <c r="BC29" s="111">
        <v>5</v>
      </c>
      <c r="BD29" s="1" t="s">
        <v>11</v>
      </c>
      <c r="BE29" s="1" t="s">
        <v>96</v>
      </c>
      <c r="BF29" s="1" t="s">
        <v>97</v>
      </c>
      <c r="BG29" s="1" t="s">
        <v>98</v>
      </c>
      <c r="BH29" s="52"/>
      <c r="BI29" s="39" t="s">
        <v>12</v>
      </c>
      <c r="BJ29" s="39">
        <v>80</v>
      </c>
      <c r="BK29" s="39">
        <v>10</v>
      </c>
      <c r="BL29" s="39">
        <v>10</v>
      </c>
      <c r="BM29" s="39">
        <v>0</v>
      </c>
      <c r="BN29" s="39">
        <v>0</v>
      </c>
      <c r="BO29" s="1" t="s">
        <v>12</v>
      </c>
      <c r="BP29" s="1" t="s">
        <v>12</v>
      </c>
      <c r="BQ29" s="1" t="s">
        <v>12</v>
      </c>
      <c r="BR29" s="1" t="s">
        <v>12</v>
      </c>
      <c r="BS29" s="52"/>
      <c r="BT29" s="1" t="s">
        <v>12</v>
      </c>
      <c r="BU29" s="45"/>
    </row>
    <row r="30" spans="1:73" x14ac:dyDescent="0.2">
      <c r="A30" s="100"/>
      <c r="B30"/>
      <c r="C30" s="100"/>
      <c r="D30"/>
      <c r="E30"/>
      <c r="F30"/>
      <c r="G30"/>
      <c r="AB30"/>
      <c r="AC30"/>
      <c r="AD30"/>
      <c r="BS30" s="90"/>
      <c r="BT30" t="s">
        <v>121</v>
      </c>
    </row>
    <row r="31" spans="1:73" x14ac:dyDescent="0.2">
      <c r="A31" s="100"/>
      <c r="B31"/>
      <c r="C31" s="100"/>
      <c r="D31"/>
      <c r="E31"/>
      <c r="F31"/>
      <c r="G31"/>
      <c r="AB31"/>
      <c r="AC31"/>
      <c r="AD31"/>
      <c r="BS31" s="90"/>
      <c r="BT31" t="s">
        <v>122</v>
      </c>
    </row>
    <row r="32" spans="1:73" x14ac:dyDescent="0.2">
      <c r="AB32"/>
      <c r="AC32"/>
      <c r="AD32"/>
      <c r="AN32"/>
      <c r="BS32" s="90"/>
      <c r="BT32" t="s">
        <v>123</v>
      </c>
    </row>
    <row r="33" spans="1:73" x14ac:dyDescent="0.2">
      <c r="AB33"/>
      <c r="AC33"/>
      <c r="AD33"/>
      <c r="AN33"/>
      <c r="BS33" s="90"/>
      <c r="BT33" t="s">
        <v>124</v>
      </c>
    </row>
    <row r="34" spans="1:73" ht="30" customHeight="1" x14ac:dyDescent="0.2">
      <c r="A34" s="418" t="s">
        <v>13</v>
      </c>
      <c r="B34" s="418"/>
      <c r="C34" s="418"/>
      <c r="D34" s="418"/>
      <c r="E34" s="418"/>
      <c r="F34" s="418"/>
      <c r="G34" s="418"/>
      <c r="H34" s="418"/>
      <c r="I34" s="418"/>
      <c r="J34" s="54" t="s">
        <v>47</v>
      </c>
      <c r="K34" s="419" t="s">
        <v>48</v>
      </c>
      <c r="L34" s="419"/>
      <c r="M34" s="420" t="s">
        <v>49</v>
      </c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30" t="s">
        <v>26</v>
      </c>
      <c r="AC34" s="430"/>
      <c r="AD34" s="430"/>
      <c r="AE34" s="430"/>
      <c r="AF34" s="430"/>
      <c r="AG34" s="430"/>
      <c r="AH34" s="430"/>
      <c r="AI34" s="430"/>
      <c r="AJ34" s="430"/>
      <c r="AK34" s="430"/>
      <c r="AL34" s="430"/>
      <c r="AM34" s="430"/>
      <c r="AN34" s="430"/>
      <c r="AO34" s="429" t="s">
        <v>50</v>
      </c>
      <c r="AP34" s="429"/>
      <c r="AQ34" s="429"/>
      <c r="AR34" s="429"/>
      <c r="AS34" s="429"/>
      <c r="AT34" s="429"/>
      <c r="AU34" s="429"/>
      <c r="AV34" s="431" t="s">
        <v>51</v>
      </c>
      <c r="AW34" s="431"/>
      <c r="AX34" s="431"/>
      <c r="AY34" s="431"/>
      <c r="AZ34" s="431"/>
      <c r="BA34" s="114"/>
      <c r="BB34" s="114"/>
      <c r="BC34" s="114"/>
      <c r="BD34" s="432" t="s">
        <v>52</v>
      </c>
      <c r="BE34" s="432"/>
      <c r="BF34" s="432"/>
      <c r="BG34" s="432"/>
      <c r="BH34" s="432"/>
      <c r="BI34" s="433" t="s">
        <v>53</v>
      </c>
      <c r="BJ34" s="433"/>
      <c r="BK34" s="433"/>
      <c r="BL34" s="433"/>
      <c r="BM34" s="433"/>
      <c r="BN34" s="433"/>
      <c r="BO34" s="433"/>
      <c r="BP34" s="433"/>
      <c r="BQ34" s="433"/>
      <c r="BR34" s="433"/>
      <c r="BS34" s="56" t="s">
        <v>54</v>
      </c>
      <c r="BT34" s="91"/>
      <c r="BU34" s="425" t="s">
        <v>92</v>
      </c>
    </row>
    <row r="35" spans="1:73" ht="90" customHeight="1" x14ac:dyDescent="0.2">
      <c r="A35" s="418"/>
      <c r="B35" s="418"/>
      <c r="C35" s="418"/>
      <c r="D35" s="418"/>
      <c r="E35" s="418"/>
      <c r="F35" s="418"/>
      <c r="G35" s="418"/>
      <c r="H35" s="418"/>
      <c r="I35" s="418"/>
      <c r="J35" s="54"/>
      <c r="K35" s="117"/>
      <c r="L35" s="117"/>
      <c r="M35" s="420" t="s">
        <v>55</v>
      </c>
      <c r="N35" s="420"/>
      <c r="O35" s="420"/>
      <c r="P35" s="420"/>
      <c r="Q35" s="420"/>
      <c r="R35" s="420"/>
      <c r="S35" s="420"/>
      <c r="T35" s="420"/>
      <c r="U35" s="118"/>
      <c r="V35" s="118"/>
      <c r="W35" s="118"/>
      <c r="X35" s="420" t="s">
        <v>56</v>
      </c>
      <c r="Y35" s="420"/>
      <c r="Z35" s="420"/>
      <c r="AA35" s="420"/>
      <c r="AB35" s="58"/>
      <c r="AC35" s="427" t="s">
        <v>34</v>
      </c>
      <c r="AD35" s="427"/>
      <c r="AE35" s="428" t="s">
        <v>35</v>
      </c>
      <c r="AF35" s="428"/>
      <c r="AG35" s="427" t="s">
        <v>29</v>
      </c>
      <c r="AH35" s="427"/>
      <c r="AI35" s="427"/>
      <c r="AJ35" s="58" t="s">
        <v>30</v>
      </c>
      <c r="AK35" s="59" t="s">
        <v>31</v>
      </c>
      <c r="AL35" s="60" t="s">
        <v>36</v>
      </c>
      <c r="AM35" s="59" t="s">
        <v>40</v>
      </c>
      <c r="AN35" s="61"/>
      <c r="AO35" s="113"/>
      <c r="AP35" s="113"/>
      <c r="AQ35" s="113"/>
      <c r="AR35" s="113"/>
      <c r="AS35" s="113"/>
      <c r="AT35" s="113"/>
      <c r="AU35" s="113"/>
      <c r="AV35" s="114"/>
      <c r="AW35" s="114"/>
      <c r="AX35" s="114"/>
      <c r="AY35" s="114"/>
      <c r="AZ35" s="114"/>
      <c r="BA35" s="114"/>
      <c r="BB35" s="114"/>
      <c r="BC35" s="114"/>
      <c r="BD35" s="115"/>
      <c r="BE35" s="115"/>
      <c r="BF35" s="115"/>
      <c r="BG35" s="115"/>
      <c r="BH35" s="115"/>
      <c r="BI35" s="116"/>
      <c r="BJ35" s="433" t="s">
        <v>57</v>
      </c>
      <c r="BK35" s="433"/>
      <c r="BL35" s="433"/>
      <c r="BM35" s="434" t="s">
        <v>58</v>
      </c>
      <c r="BN35" s="434"/>
      <c r="BO35" s="434" t="s">
        <v>59</v>
      </c>
      <c r="BP35" s="434"/>
      <c r="BQ35" s="434"/>
      <c r="BR35" s="434"/>
      <c r="BS35" s="56"/>
      <c r="BT35" s="91"/>
      <c r="BU35" s="426"/>
    </row>
    <row r="36" spans="1:73" s="9" customFormat="1" ht="128.1" customHeight="1" x14ac:dyDescent="0.2">
      <c r="A36" s="20" t="s">
        <v>5</v>
      </c>
      <c r="B36" s="21" t="s">
        <v>7</v>
      </c>
      <c r="C36" s="21" t="s">
        <v>94</v>
      </c>
      <c r="D36" s="21" t="s">
        <v>6</v>
      </c>
      <c r="E36" s="21" t="s">
        <v>14</v>
      </c>
      <c r="F36" s="21" t="s">
        <v>16</v>
      </c>
      <c r="G36" s="21" t="s">
        <v>17</v>
      </c>
      <c r="H36" s="21" t="s">
        <v>33</v>
      </c>
      <c r="I36" s="21" t="s">
        <v>25</v>
      </c>
      <c r="J36" s="22" t="s">
        <v>60</v>
      </c>
      <c r="K36" s="23" t="s">
        <v>61</v>
      </c>
      <c r="L36" s="23" t="s">
        <v>62</v>
      </c>
      <c r="M36" s="24" t="s">
        <v>101</v>
      </c>
      <c r="N36" s="24" t="s">
        <v>102</v>
      </c>
      <c r="O36" s="24" t="s">
        <v>63</v>
      </c>
      <c r="P36" s="24" t="s">
        <v>119</v>
      </c>
      <c r="Q36" s="24" t="s">
        <v>116</v>
      </c>
      <c r="R36" s="24" t="s">
        <v>129</v>
      </c>
      <c r="S36" s="24" t="s">
        <v>133</v>
      </c>
      <c r="T36" s="24" t="s">
        <v>64</v>
      </c>
      <c r="U36" s="27" t="s">
        <v>28</v>
      </c>
      <c r="V36" s="27" t="s">
        <v>115</v>
      </c>
      <c r="W36" s="27" t="s">
        <v>120</v>
      </c>
      <c r="X36" s="24" t="s">
        <v>65</v>
      </c>
      <c r="Y36" s="24" t="s">
        <v>117</v>
      </c>
      <c r="Z36" s="24" t="s">
        <v>66</v>
      </c>
      <c r="AA36" s="25" t="s">
        <v>67</v>
      </c>
      <c r="AB36" s="26" t="s">
        <v>44</v>
      </c>
      <c r="AC36" s="27" t="s">
        <v>28</v>
      </c>
      <c r="AD36" s="122" t="s">
        <v>144</v>
      </c>
      <c r="AE36" s="122" t="s">
        <v>175</v>
      </c>
      <c r="AF36" s="26" t="s">
        <v>42</v>
      </c>
      <c r="AG36" s="27" t="s">
        <v>45</v>
      </c>
      <c r="AH36" s="27" t="s">
        <v>46</v>
      </c>
      <c r="AI36" s="27" t="s">
        <v>174</v>
      </c>
      <c r="AJ36" s="26" t="s">
        <v>93</v>
      </c>
      <c r="AK36" s="94" t="s">
        <v>132</v>
      </c>
      <c r="AL36" s="29" t="s">
        <v>37</v>
      </c>
      <c r="AM36" s="28" t="s">
        <v>38</v>
      </c>
      <c r="AN36" s="30" t="s">
        <v>39</v>
      </c>
      <c r="AO36" s="15" t="s">
        <v>99</v>
      </c>
      <c r="AP36" s="15" t="s">
        <v>100</v>
      </c>
      <c r="AQ36" s="13" t="s">
        <v>68</v>
      </c>
      <c r="AR36" s="13" t="s">
        <v>135</v>
      </c>
      <c r="AS36" s="13"/>
      <c r="AT36" s="15" t="s">
        <v>69</v>
      </c>
      <c r="AU36" s="13" t="s">
        <v>70</v>
      </c>
      <c r="AV36" s="31" t="s">
        <v>71</v>
      </c>
      <c r="AW36" s="31" t="s">
        <v>72</v>
      </c>
      <c r="AX36" s="31" t="s">
        <v>73</v>
      </c>
      <c r="AY36" s="32" t="s">
        <v>74</v>
      </c>
      <c r="AZ36" s="32" t="s">
        <v>114</v>
      </c>
      <c r="BA36" s="32" t="s">
        <v>75</v>
      </c>
      <c r="BB36" s="32" t="s">
        <v>118</v>
      </c>
      <c r="BC36" s="32" t="s">
        <v>130</v>
      </c>
      <c r="BD36" s="33" t="s">
        <v>76</v>
      </c>
      <c r="BE36" s="33" t="s">
        <v>77</v>
      </c>
      <c r="BF36" s="33" t="s">
        <v>78</v>
      </c>
      <c r="BG36" s="33" t="s">
        <v>79</v>
      </c>
      <c r="BH36" s="33" t="s">
        <v>80</v>
      </c>
      <c r="BI36" s="34" t="s">
        <v>81</v>
      </c>
      <c r="BJ36" s="34" t="s">
        <v>82</v>
      </c>
      <c r="BK36" s="34" t="s">
        <v>83</v>
      </c>
      <c r="BL36" s="34" t="s">
        <v>84</v>
      </c>
      <c r="BM36" s="34" t="s">
        <v>83</v>
      </c>
      <c r="BN36" s="34" t="s">
        <v>85</v>
      </c>
      <c r="BO36" s="35" t="s">
        <v>86</v>
      </c>
      <c r="BP36" s="35" t="s">
        <v>87</v>
      </c>
      <c r="BQ36" s="35" t="s">
        <v>88</v>
      </c>
      <c r="BR36" s="35" t="s">
        <v>89</v>
      </c>
      <c r="BS36" s="36" t="s">
        <v>90</v>
      </c>
      <c r="BT36" s="92" t="s">
        <v>128</v>
      </c>
      <c r="BU36" s="426"/>
    </row>
    <row r="37" spans="1:73" x14ac:dyDescent="0.2">
      <c r="AE37" s="127"/>
      <c r="BS37" s="90"/>
      <c r="BT37" t="s">
        <v>125</v>
      </c>
    </row>
    <row r="38" spans="1:73" x14ac:dyDescent="0.2">
      <c r="BS38" s="90"/>
    </row>
    <row r="40" spans="1:73" ht="25.5" x14ac:dyDescent="0.2">
      <c r="A40" s="102" t="s">
        <v>2</v>
      </c>
      <c r="B40" s="37" t="s">
        <v>95</v>
      </c>
      <c r="C40" s="11">
        <v>2017</v>
      </c>
      <c r="D40" s="2" t="s">
        <v>9</v>
      </c>
      <c r="E40" s="39" t="s">
        <v>15</v>
      </c>
      <c r="F40" s="16"/>
      <c r="G40" s="4" t="s">
        <v>23</v>
      </c>
      <c r="H40" s="4">
        <v>1</v>
      </c>
      <c r="I40" s="4" t="s">
        <v>23</v>
      </c>
      <c r="J40" s="38"/>
      <c r="K40" s="38">
        <v>3</v>
      </c>
      <c r="L40" s="38" t="s">
        <v>12</v>
      </c>
      <c r="M40" s="38">
        <v>16</v>
      </c>
      <c r="N40" s="38">
        <f>M40-O40</f>
        <v>16</v>
      </c>
      <c r="O40" s="38">
        <v>0</v>
      </c>
      <c r="P40" s="68">
        <f>N40/M40</f>
        <v>1</v>
      </c>
      <c r="Q40" s="68">
        <f>O40/M40</f>
        <v>0</v>
      </c>
      <c r="R40" s="72">
        <v>18</v>
      </c>
      <c r="S40" s="68">
        <f>R40/U40</f>
        <v>0.8571428571428571</v>
      </c>
      <c r="T40" s="38"/>
      <c r="U40" s="120">
        <v>21</v>
      </c>
      <c r="V40" s="38">
        <v>18</v>
      </c>
      <c r="W40" s="68">
        <f>V40/U40</f>
        <v>0.8571428571428571</v>
      </c>
      <c r="X40" s="38">
        <v>12</v>
      </c>
      <c r="Y40" s="38">
        <v>11</v>
      </c>
      <c r="Z40" s="66">
        <f>Y40/X40</f>
        <v>0.91666666666666663</v>
      </c>
      <c r="AA40" s="40" t="s">
        <v>12</v>
      </c>
      <c r="AB40" s="121">
        <v>90</v>
      </c>
      <c r="AC40" s="51">
        <f>U40</f>
        <v>21</v>
      </c>
      <c r="AD40" s="120">
        <v>1.3</v>
      </c>
      <c r="AE40" s="120">
        <v>1.4</v>
      </c>
      <c r="AF40" s="104">
        <f>AD40+AE40</f>
        <v>2.7</v>
      </c>
      <c r="AG40" s="41" t="s">
        <v>12</v>
      </c>
      <c r="AH40" s="124">
        <v>95</v>
      </c>
      <c r="AI40" s="126">
        <v>1</v>
      </c>
      <c r="AJ40" s="41" t="s">
        <v>12</v>
      </c>
      <c r="AK40" s="41" t="s">
        <v>12</v>
      </c>
      <c r="AL40" s="41" t="s">
        <v>12</v>
      </c>
      <c r="AM40" s="41" t="s">
        <v>12</v>
      </c>
      <c r="AN40" s="41" t="s">
        <v>12</v>
      </c>
      <c r="AO40" s="17">
        <v>11</v>
      </c>
      <c r="AP40" s="17">
        <v>7</v>
      </c>
      <c r="AQ40" s="17">
        <v>12</v>
      </c>
      <c r="AR40" s="19">
        <f>AO40/AQ40</f>
        <v>0.91666666666666663</v>
      </c>
      <c r="AS40" s="19" t="s">
        <v>12</v>
      </c>
      <c r="AT40" s="51">
        <f>U40</f>
        <v>21</v>
      </c>
      <c r="AU40" s="18">
        <f>AQ40/AT40</f>
        <v>0.5714285714285714</v>
      </c>
      <c r="AV40" s="39">
        <v>13638</v>
      </c>
      <c r="AW40" s="39">
        <v>1363</v>
      </c>
      <c r="AX40" s="39">
        <v>6819</v>
      </c>
      <c r="AY40" s="47">
        <v>6</v>
      </c>
      <c r="AZ40" s="109"/>
      <c r="BA40" s="47" t="s">
        <v>11</v>
      </c>
      <c r="BB40" s="69"/>
      <c r="BC40" s="69">
        <v>5</v>
      </c>
      <c r="BD40" s="1" t="s">
        <v>11</v>
      </c>
      <c r="BE40" s="1" t="s">
        <v>96</v>
      </c>
      <c r="BF40" s="1" t="s">
        <v>97</v>
      </c>
      <c r="BG40" s="1" t="s">
        <v>98</v>
      </c>
      <c r="BH40" s="45"/>
      <c r="BI40" s="39" t="s">
        <v>12</v>
      </c>
      <c r="BJ40" s="47">
        <v>88</v>
      </c>
      <c r="BK40" s="47">
        <v>11</v>
      </c>
      <c r="BL40" s="47">
        <v>11</v>
      </c>
      <c r="BM40" s="39">
        <v>0</v>
      </c>
      <c r="BN40" s="39">
        <v>0</v>
      </c>
      <c r="BO40" s="17" t="s">
        <v>12</v>
      </c>
      <c r="BP40" s="17" t="s">
        <v>12</v>
      </c>
      <c r="BQ40" s="17" t="s">
        <v>12</v>
      </c>
      <c r="BR40" s="17" t="s">
        <v>12</v>
      </c>
      <c r="BS40" s="44"/>
      <c r="BT40" s="51" t="s">
        <v>126</v>
      </c>
      <c r="BU40" s="16"/>
    </row>
    <row r="41" spans="1:73" x14ac:dyDescent="0.2">
      <c r="A41" s="102" t="s">
        <v>3</v>
      </c>
      <c r="B41" s="37" t="s">
        <v>95</v>
      </c>
      <c r="C41" s="11">
        <v>2017</v>
      </c>
      <c r="D41" s="2" t="s">
        <v>10</v>
      </c>
      <c r="E41" s="39" t="s">
        <v>15</v>
      </c>
      <c r="F41" s="16"/>
      <c r="G41" s="4" t="s">
        <v>22</v>
      </c>
      <c r="H41" s="4">
        <v>1</v>
      </c>
      <c r="I41" s="4" t="s">
        <v>22</v>
      </c>
      <c r="J41" s="37"/>
      <c r="K41" s="38">
        <v>1</v>
      </c>
      <c r="L41" s="38" t="s">
        <v>12</v>
      </c>
      <c r="M41" s="38">
        <v>16</v>
      </c>
      <c r="N41" s="38">
        <f>M41-O41</f>
        <v>13</v>
      </c>
      <c r="O41" s="38">
        <v>3</v>
      </c>
      <c r="P41" s="68">
        <f t="shared" ref="P41:P43" si="13">N41/M41</f>
        <v>0.8125</v>
      </c>
      <c r="Q41" s="68">
        <f t="shared" ref="Q41:Q43" si="14">O41/M41</f>
        <v>0.1875</v>
      </c>
      <c r="R41" s="72">
        <v>13</v>
      </c>
      <c r="S41" s="68">
        <f t="shared" ref="S41:S43" si="15">R41/U41</f>
        <v>0.8125</v>
      </c>
      <c r="T41" s="38"/>
      <c r="U41" s="120">
        <v>16</v>
      </c>
      <c r="V41" s="38">
        <v>13</v>
      </c>
      <c r="W41" s="68">
        <f t="shared" ref="W41:W43" si="16">V41/U41</f>
        <v>0.8125</v>
      </c>
      <c r="X41" s="38">
        <v>1</v>
      </c>
      <c r="Y41" s="38">
        <v>1</v>
      </c>
      <c r="Z41" s="66">
        <f t="shared" ref="Z41:Z43" si="17">Y41/X41</f>
        <v>1</v>
      </c>
      <c r="AA41" s="40" t="s">
        <v>12</v>
      </c>
      <c r="AB41" s="121">
        <v>81.25</v>
      </c>
      <c r="AC41" s="51">
        <f t="shared" ref="AC41:AC42" si="18">U41</f>
        <v>16</v>
      </c>
      <c r="AD41" s="120">
        <v>1.4</v>
      </c>
      <c r="AE41" s="120">
        <v>1.5</v>
      </c>
      <c r="AF41" s="104">
        <f t="shared" ref="AF41:AF43" si="19">AD41+AE41</f>
        <v>2.9</v>
      </c>
      <c r="AG41" s="41" t="s">
        <v>12</v>
      </c>
      <c r="AH41" s="124">
        <v>81.25</v>
      </c>
      <c r="AI41" s="126">
        <v>0.8</v>
      </c>
      <c r="AJ41" s="41" t="s">
        <v>12</v>
      </c>
      <c r="AK41" s="41" t="s">
        <v>12</v>
      </c>
      <c r="AL41" s="41" t="s">
        <v>12</v>
      </c>
      <c r="AM41" s="41" t="s">
        <v>12</v>
      </c>
      <c r="AN41" s="41" t="s">
        <v>12</v>
      </c>
      <c r="AO41" s="47">
        <v>5</v>
      </c>
      <c r="AP41" s="17">
        <v>7</v>
      </c>
      <c r="AQ41" s="47">
        <v>5</v>
      </c>
      <c r="AR41" s="19">
        <f>AO41/AQ41</f>
        <v>1</v>
      </c>
      <c r="AS41" s="19" t="s">
        <v>12</v>
      </c>
      <c r="AT41" s="51">
        <f t="shared" ref="AT41:AT42" si="20">U41</f>
        <v>16</v>
      </c>
      <c r="AU41" s="18">
        <f>AQ41/AT41</f>
        <v>0.3125</v>
      </c>
      <c r="AV41" s="39">
        <v>13638</v>
      </c>
      <c r="AW41" s="39">
        <v>1363</v>
      </c>
      <c r="AX41" s="39">
        <v>6819</v>
      </c>
      <c r="AY41" s="39">
        <v>6</v>
      </c>
      <c r="AZ41" s="110"/>
      <c r="BA41" s="39" t="s">
        <v>11</v>
      </c>
      <c r="BB41" s="70"/>
      <c r="BC41" s="70">
        <v>2</v>
      </c>
      <c r="BD41" s="1" t="s">
        <v>11</v>
      </c>
      <c r="BE41" s="1" t="s">
        <v>96</v>
      </c>
      <c r="BF41" s="1" t="s">
        <v>97</v>
      </c>
      <c r="BG41" s="1" t="s">
        <v>98</v>
      </c>
      <c r="BH41" s="45"/>
      <c r="BI41" s="39" t="s">
        <v>12</v>
      </c>
      <c r="BJ41" s="47">
        <v>116</v>
      </c>
      <c r="BK41" s="47">
        <v>17</v>
      </c>
      <c r="BL41" s="47">
        <v>17</v>
      </c>
      <c r="BM41" s="39">
        <v>0</v>
      </c>
      <c r="BN41" s="39">
        <v>0</v>
      </c>
      <c r="BO41" s="17" t="s">
        <v>12</v>
      </c>
      <c r="BP41" s="17" t="s">
        <v>12</v>
      </c>
      <c r="BQ41" s="17" t="s">
        <v>12</v>
      </c>
      <c r="BR41" s="17" t="s">
        <v>12</v>
      </c>
      <c r="BS41" s="44"/>
      <c r="BT41" s="16"/>
      <c r="BU41" s="16"/>
    </row>
    <row r="42" spans="1:73" x14ac:dyDescent="0.2">
      <c r="A42" s="102" t="s">
        <v>4</v>
      </c>
      <c r="B42" s="37" t="s">
        <v>95</v>
      </c>
      <c r="C42" s="11">
        <v>2017</v>
      </c>
      <c r="D42" s="2" t="s">
        <v>0</v>
      </c>
      <c r="E42" s="39" t="s">
        <v>15</v>
      </c>
      <c r="F42" s="16"/>
      <c r="G42" s="4" t="s">
        <v>22</v>
      </c>
      <c r="H42" s="4">
        <v>1</v>
      </c>
      <c r="I42" s="4" t="s">
        <v>22</v>
      </c>
      <c r="J42" s="37"/>
      <c r="K42" s="38">
        <v>1</v>
      </c>
      <c r="L42" s="38" t="s">
        <v>12</v>
      </c>
      <c r="M42" s="38">
        <v>16</v>
      </c>
      <c r="N42" s="38">
        <f>M42-O42</f>
        <v>14</v>
      </c>
      <c r="O42" s="38">
        <v>2</v>
      </c>
      <c r="P42" s="68">
        <f t="shared" si="13"/>
        <v>0.875</v>
      </c>
      <c r="Q42" s="68">
        <f t="shared" si="14"/>
        <v>0.125</v>
      </c>
      <c r="R42" s="72">
        <v>17</v>
      </c>
      <c r="S42" s="95">
        <f t="shared" si="15"/>
        <v>0.68</v>
      </c>
      <c r="T42" s="38"/>
      <c r="U42" s="120">
        <v>25</v>
      </c>
      <c r="V42" s="38">
        <v>20</v>
      </c>
      <c r="W42" s="68">
        <f t="shared" si="16"/>
        <v>0.8</v>
      </c>
      <c r="X42" s="38">
        <v>3</v>
      </c>
      <c r="Y42" s="38">
        <v>3</v>
      </c>
      <c r="Z42" s="66">
        <f t="shared" si="17"/>
        <v>1</v>
      </c>
      <c r="AA42" s="40" t="s">
        <v>12</v>
      </c>
      <c r="AB42" s="121">
        <v>72</v>
      </c>
      <c r="AC42" s="51">
        <f t="shared" si="18"/>
        <v>25</v>
      </c>
      <c r="AD42" s="120">
        <v>1.5</v>
      </c>
      <c r="AE42" s="120">
        <v>1.9</v>
      </c>
      <c r="AF42" s="104">
        <f t="shared" si="19"/>
        <v>3.4</v>
      </c>
      <c r="AG42" s="41" t="s">
        <v>12</v>
      </c>
      <c r="AH42" s="124">
        <v>72</v>
      </c>
      <c r="AI42" s="126">
        <v>0.8</v>
      </c>
      <c r="AJ42" s="41" t="s">
        <v>12</v>
      </c>
      <c r="AK42" s="41" t="s">
        <v>12</v>
      </c>
      <c r="AL42" s="41" t="s">
        <v>12</v>
      </c>
      <c r="AM42" s="41" t="s">
        <v>12</v>
      </c>
      <c r="AN42" s="11" t="s">
        <v>12</v>
      </c>
      <c r="AO42" s="47">
        <v>6</v>
      </c>
      <c r="AP42" s="17">
        <v>7</v>
      </c>
      <c r="AQ42" s="47">
        <v>7</v>
      </c>
      <c r="AR42" s="19">
        <f>AO42/AQ42</f>
        <v>0.8571428571428571</v>
      </c>
      <c r="AS42" s="19" t="s">
        <v>12</v>
      </c>
      <c r="AT42" s="51">
        <f t="shared" si="20"/>
        <v>25</v>
      </c>
      <c r="AU42" s="18">
        <f>AQ42/AT42</f>
        <v>0.28000000000000003</v>
      </c>
      <c r="AV42" s="39">
        <v>13638</v>
      </c>
      <c r="AW42" s="39">
        <v>1363</v>
      </c>
      <c r="AX42" s="39">
        <v>6819</v>
      </c>
      <c r="AY42" s="39">
        <v>6</v>
      </c>
      <c r="AZ42" s="110"/>
      <c r="BA42" s="39" t="s">
        <v>11</v>
      </c>
      <c r="BB42" s="70"/>
      <c r="BC42" s="70">
        <v>5</v>
      </c>
      <c r="BD42" s="1" t="s">
        <v>11</v>
      </c>
      <c r="BE42" s="1" t="s">
        <v>96</v>
      </c>
      <c r="BF42" s="1" t="s">
        <v>97</v>
      </c>
      <c r="BG42" s="1" t="s">
        <v>98</v>
      </c>
      <c r="BH42" s="44"/>
      <c r="BI42" s="39" t="s">
        <v>12</v>
      </c>
      <c r="BJ42" s="47">
        <v>90</v>
      </c>
      <c r="BK42" s="47">
        <v>14</v>
      </c>
      <c r="BL42" s="47">
        <v>14</v>
      </c>
      <c r="BM42" s="39">
        <v>0</v>
      </c>
      <c r="BN42" s="39">
        <v>0</v>
      </c>
      <c r="BO42" s="17" t="s">
        <v>12</v>
      </c>
      <c r="BP42" s="17" t="s">
        <v>12</v>
      </c>
      <c r="BQ42" s="17" t="s">
        <v>12</v>
      </c>
      <c r="BR42" s="17" t="s">
        <v>12</v>
      </c>
      <c r="BS42" s="44"/>
      <c r="BT42" s="51" t="s">
        <v>12</v>
      </c>
      <c r="BU42" s="16"/>
    </row>
    <row r="43" spans="1:73" s="3" customFormat="1" ht="30.95" customHeight="1" x14ac:dyDescent="0.2">
      <c r="A43" s="102" t="s">
        <v>1</v>
      </c>
      <c r="B43" s="37" t="s">
        <v>95</v>
      </c>
      <c r="C43" s="11">
        <v>2017</v>
      </c>
      <c r="D43" s="2" t="s">
        <v>134</v>
      </c>
      <c r="E43" s="39" t="s">
        <v>15</v>
      </c>
      <c r="F43" s="45"/>
      <c r="G43" s="4" t="s">
        <v>24</v>
      </c>
      <c r="H43" s="4">
        <v>1</v>
      </c>
      <c r="I43" s="4" t="s">
        <v>24</v>
      </c>
      <c r="J43" s="52"/>
      <c r="K43" s="39">
        <v>3</v>
      </c>
      <c r="L43" s="38" t="s">
        <v>12</v>
      </c>
      <c r="M43" s="39">
        <v>16</v>
      </c>
      <c r="N43" s="39">
        <f>M43-O43</f>
        <v>14</v>
      </c>
      <c r="O43" s="38">
        <v>2</v>
      </c>
      <c r="P43" s="68">
        <f t="shared" si="13"/>
        <v>0.875</v>
      </c>
      <c r="Q43" s="68">
        <f t="shared" si="14"/>
        <v>0.125</v>
      </c>
      <c r="R43" s="72">
        <v>17</v>
      </c>
      <c r="S43" s="125">
        <f t="shared" si="15"/>
        <v>0.5</v>
      </c>
      <c r="T43" s="52"/>
      <c r="U43" s="120">
        <v>34</v>
      </c>
      <c r="V43" s="39">
        <v>25</v>
      </c>
      <c r="W43" s="68">
        <f t="shared" si="16"/>
        <v>0.73529411764705888</v>
      </c>
      <c r="X43" s="38">
        <v>4</v>
      </c>
      <c r="Y43" s="38">
        <v>4</v>
      </c>
      <c r="Z43" s="66">
        <f t="shared" si="17"/>
        <v>1</v>
      </c>
      <c r="AA43" s="40" t="s">
        <v>12</v>
      </c>
      <c r="AB43" s="121">
        <v>64.705882352941174</v>
      </c>
      <c r="AC43" s="51">
        <f>U43</f>
        <v>34</v>
      </c>
      <c r="AD43" s="120">
        <v>1.3</v>
      </c>
      <c r="AE43" s="120">
        <v>1.5</v>
      </c>
      <c r="AF43" s="104">
        <f t="shared" si="19"/>
        <v>2.8</v>
      </c>
      <c r="AG43" s="41" t="s">
        <v>12</v>
      </c>
      <c r="AH43" s="124">
        <v>64.705882352941174</v>
      </c>
      <c r="AI43" s="126">
        <v>0.9</v>
      </c>
      <c r="AJ43" s="41" t="s">
        <v>12</v>
      </c>
      <c r="AK43" s="41" t="s">
        <v>12</v>
      </c>
      <c r="AL43" s="41" t="s">
        <v>12</v>
      </c>
      <c r="AM43" s="41" t="s">
        <v>12</v>
      </c>
      <c r="AN43" s="41" t="s">
        <v>12</v>
      </c>
      <c r="AO43" s="39">
        <v>6</v>
      </c>
      <c r="AP43" s="1">
        <v>7</v>
      </c>
      <c r="AQ43" s="39">
        <v>7</v>
      </c>
      <c r="AR43" s="19">
        <f>AO43/AQ43</f>
        <v>0.8571428571428571</v>
      </c>
      <c r="AS43" s="19" t="s">
        <v>12</v>
      </c>
      <c r="AT43" s="51">
        <f>U43</f>
        <v>34</v>
      </c>
      <c r="AU43" s="53">
        <f>AQ43/AT43</f>
        <v>0.20588235294117646</v>
      </c>
      <c r="AV43" s="39">
        <v>13638</v>
      </c>
      <c r="AW43" s="39">
        <v>1363</v>
      </c>
      <c r="AX43" s="39">
        <v>6819</v>
      </c>
      <c r="AY43" s="39">
        <v>6</v>
      </c>
      <c r="AZ43" s="110"/>
      <c r="BA43" s="39" t="s">
        <v>11</v>
      </c>
      <c r="BB43" s="111"/>
      <c r="BC43" s="111">
        <v>5</v>
      </c>
      <c r="BD43" s="1" t="s">
        <v>11</v>
      </c>
      <c r="BE43" s="1" t="s">
        <v>96</v>
      </c>
      <c r="BF43" s="1" t="s">
        <v>97</v>
      </c>
      <c r="BG43" s="1" t="s">
        <v>98</v>
      </c>
      <c r="BH43" s="52"/>
      <c r="BI43" s="39" t="s">
        <v>12</v>
      </c>
      <c r="BJ43" s="39">
        <v>80</v>
      </c>
      <c r="BK43" s="39">
        <v>10</v>
      </c>
      <c r="BL43" s="39">
        <v>10</v>
      </c>
      <c r="BM43" s="39">
        <v>0</v>
      </c>
      <c r="BN43" s="39">
        <v>0</v>
      </c>
      <c r="BO43" s="1" t="s">
        <v>12</v>
      </c>
      <c r="BP43" s="1" t="s">
        <v>12</v>
      </c>
      <c r="BQ43" s="1" t="s">
        <v>12</v>
      </c>
      <c r="BR43" s="1" t="s">
        <v>12</v>
      </c>
      <c r="BS43" s="52"/>
      <c r="BT43" s="1" t="s">
        <v>12</v>
      </c>
      <c r="BU43" s="45"/>
    </row>
    <row r="45" spans="1:73" ht="8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>
        <f>AVERAGE(AO40:AO43)</f>
        <v>7</v>
      </c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</row>
    <row r="46" spans="1:73" hidden="1" x14ac:dyDescent="0.2">
      <c r="P46"/>
      <c r="Q46"/>
      <c r="R46"/>
      <c r="S46"/>
      <c r="T46"/>
      <c r="U46"/>
    </row>
    <row r="47" spans="1:73" ht="30.75" customHeight="1" x14ac:dyDescent="0.45">
      <c r="A47" s="171" t="s">
        <v>266</v>
      </c>
      <c r="P47"/>
      <c r="Q47"/>
      <c r="R47"/>
      <c r="S47"/>
      <c r="T47"/>
      <c r="U47"/>
    </row>
    <row r="48" spans="1:73" s="137" customFormat="1" ht="30" customHeight="1" x14ac:dyDescent="0.2">
      <c r="A48" s="421" t="s">
        <v>13</v>
      </c>
      <c r="B48" s="421"/>
      <c r="C48" s="421"/>
      <c r="D48" s="421"/>
      <c r="E48" s="421"/>
      <c r="F48" s="421"/>
      <c r="G48" s="421"/>
      <c r="H48" s="421"/>
      <c r="I48" s="421"/>
      <c r="J48" s="191" t="s">
        <v>47</v>
      </c>
      <c r="K48" s="422" t="s">
        <v>48</v>
      </c>
      <c r="L48" s="422"/>
      <c r="M48" s="423" t="s">
        <v>49</v>
      </c>
      <c r="N48" s="423"/>
      <c r="O48" s="423"/>
      <c r="P48" s="423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35" t="s">
        <v>26</v>
      </c>
      <c r="AC48" s="436"/>
      <c r="AD48" s="436"/>
      <c r="AE48" s="436"/>
      <c r="AF48" s="436"/>
      <c r="AG48" s="436"/>
      <c r="AH48" s="436"/>
      <c r="AI48" s="436"/>
      <c r="AJ48" s="436"/>
      <c r="AK48" s="436"/>
      <c r="AL48" s="437"/>
      <c r="AM48" s="438" t="s">
        <v>50</v>
      </c>
      <c r="AN48" s="439"/>
      <c r="AO48" s="448" t="s">
        <v>51</v>
      </c>
      <c r="AP48" s="449"/>
      <c r="AQ48" s="450"/>
      <c r="AR48" s="451" t="s">
        <v>244</v>
      </c>
      <c r="AS48" s="452"/>
      <c r="AT48" s="452"/>
      <c r="AU48" s="452"/>
      <c r="AV48" s="452"/>
      <c r="AW48" s="452"/>
      <c r="AX48" s="452"/>
      <c r="AY48" s="452"/>
      <c r="AZ48" s="452"/>
      <c r="BA48" s="452"/>
      <c r="BB48" s="452"/>
      <c r="BC48" s="453"/>
      <c r="BD48" s="440" t="s">
        <v>52</v>
      </c>
      <c r="BE48" s="441"/>
      <c r="BF48" s="441"/>
      <c r="BG48" s="441"/>
      <c r="BH48" s="442"/>
      <c r="BI48" s="443" t="s">
        <v>53</v>
      </c>
      <c r="BJ48" s="444"/>
      <c r="BK48" s="444"/>
      <c r="BL48" s="444"/>
      <c r="BM48" s="444"/>
      <c r="BN48" s="444"/>
      <c r="BO48" s="444"/>
      <c r="BP48" s="444"/>
      <c r="BQ48" s="444"/>
      <c r="BR48" s="445"/>
      <c r="BS48" s="192" t="s">
        <v>54</v>
      </c>
      <c r="BT48" s="193"/>
      <c r="BU48" s="194" t="s">
        <v>92</v>
      </c>
    </row>
    <row r="49" spans="1:79" s="137" customFormat="1" ht="90" customHeight="1" x14ac:dyDescent="0.2">
      <c r="A49" s="421"/>
      <c r="B49" s="421"/>
      <c r="C49" s="421"/>
      <c r="D49" s="421"/>
      <c r="E49" s="421"/>
      <c r="F49" s="421"/>
      <c r="G49" s="421"/>
      <c r="H49" s="421"/>
      <c r="I49" s="421"/>
      <c r="J49" s="191"/>
      <c r="K49" s="195"/>
      <c r="L49" s="195"/>
      <c r="M49" s="423" t="s">
        <v>55</v>
      </c>
      <c r="N49" s="423"/>
      <c r="O49" s="423"/>
      <c r="P49" s="423"/>
      <c r="Q49" s="423"/>
      <c r="R49" s="423"/>
      <c r="S49" s="423"/>
      <c r="T49" s="423"/>
      <c r="U49" s="196"/>
      <c r="V49" s="196"/>
      <c r="W49" s="196"/>
      <c r="X49" s="424" t="s">
        <v>56</v>
      </c>
      <c r="Y49" s="424"/>
      <c r="Z49" s="424"/>
      <c r="AA49" s="424"/>
      <c r="AB49" s="156"/>
      <c r="AC49" s="454" t="s">
        <v>34</v>
      </c>
      <c r="AD49" s="454"/>
      <c r="AE49" s="454" t="s">
        <v>35</v>
      </c>
      <c r="AF49" s="454"/>
      <c r="AG49" s="454" t="s">
        <v>264</v>
      </c>
      <c r="AH49" s="454"/>
      <c r="AI49" s="454"/>
      <c r="AJ49" s="156" t="s">
        <v>249</v>
      </c>
      <c r="AK49" s="155" t="s">
        <v>250</v>
      </c>
      <c r="AL49" s="197" t="s">
        <v>239</v>
      </c>
      <c r="AM49" s="198"/>
      <c r="AN49" s="198"/>
      <c r="AO49" s="199"/>
      <c r="AP49" s="199"/>
      <c r="AQ49" s="199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1"/>
      <c r="BC49" s="201"/>
      <c r="BD49" s="202"/>
      <c r="BE49" s="202"/>
      <c r="BF49" s="202"/>
      <c r="BG49" s="202"/>
      <c r="BH49" s="202"/>
      <c r="BI49" s="443" t="s">
        <v>255</v>
      </c>
      <c r="BJ49" s="444"/>
      <c r="BK49" s="444"/>
      <c r="BL49" s="445"/>
      <c r="BM49" s="446" t="s">
        <v>58</v>
      </c>
      <c r="BN49" s="447"/>
      <c r="BO49" s="446" t="s">
        <v>59</v>
      </c>
      <c r="BP49" s="447"/>
      <c r="BQ49" s="446" t="s">
        <v>256</v>
      </c>
      <c r="BR49" s="447"/>
      <c r="BS49" s="192"/>
      <c r="BT49" s="193"/>
      <c r="BU49" s="203"/>
    </row>
    <row r="50" spans="1:79" s="210" customFormat="1" ht="128.1" customHeight="1" x14ac:dyDescent="0.2">
      <c r="A50" s="148" t="s">
        <v>5</v>
      </c>
      <c r="B50" s="149" t="s">
        <v>7</v>
      </c>
      <c r="C50" s="149" t="s">
        <v>94</v>
      </c>
      <c r="D50" s="149" t="s">
        <v>6</v>
      </c>
      <c r="E50" s="149" t="s">
        <v>14</v>
      </c>
      <c r="F50" s="149" t="s">
        <v>16</v>
      </c>
      <c r="G50" s="149" t="s">
        <v>17</v>
      </c>
      <c r="H50" s="149" t="s">
        <v>33</v>
      </c>
      <c r="I50" s="149" t="s">
        <v>25</v>
      </c>
      <c r="J50" s="177" t="s">
        <v>60</v>
      </c>
      <c r="K50" s="150" t="s">
        <v>232</v>
      </c>
      <c r="L50" s="150" t="s">
        <v>233</v>
      </c>
      <c r="M50" s="151" t="s">
        <v>101</v>
      </c>
      <c r="N50" s="151" t="s">
        <v>257</v>
      </c>
      <c r="O50" s="151" t="s">
        <v>258</v>
      </c>
      <c r="P50" s="151" t="s">
        <v>259</v>
      </c>
      <c r="Q50" s="151" t="s">
        <v>260</v>
      </c>
      <c r="R50" s="204" t="s">
        <v>129</v>
      </c>
      <c r="S50" s="204" t="s">
        <v>261</v>
      </c>
      <c r="T50" s="151" t="s">
        <v>64</v>
      </c>
      <c r="U50" s="152" t="s">
        <v>28</v>
      </c>
      <c r="V50" s="152" t="s">
        <v>262</v>
      </c>
      <c r="W50" s="152" t="s">
        <v>263</v>
      </c>
      <c r="X50" s="204" t="s">
        <v>65</v>
      </c>
      <c r="Y50" s="204" t="s">
        <v>117</v>
      </c>
      <c r="Z50" s="204" t="s">
        <v>66</v>
      </c>
      <c r="AA50" s="205" t="s">
        <v>67</v>
      </c>
      <c r="AB50" s="206" t="s">
        <v>44</v>
      </c>
      <c r="AC50" s="206" t="s">
        <v>28</v>
      </c>
      <c r="AD50" s="183" t="s">
        <v>144</v>
      </c>
      <c r="AE50" s="183" t="s">
        <v>175</v>
      </c>
      <c r="AF50" s="206" t="s">
        <v>42</v>
      </c>
      <c r="AG50" s="206" t="s">
        <v>265</v>
      </c>
      <c r="AH50" s="206" t="s">
        <v>46</v>
      </c>
      <c r="AI50" s="206" t="s">
        <v>174</v>
      </c>
      <c r="AJ50" s="206"/>
      <c r="AK50" s="183" t="s">
        <v>251</v>
      </c>
      <c r="AL50" s="183" t="s">
        <v>39</v>
      </c>
      <c r="AM50" s="153" t="s">
        <v>99</v>
      </c>
      <c r="AN50" s="153" t="s">
        <v>100</v>
      </c>
      <c r="AO50" s="160" t="s">
        <v>68</v>
      </c>
      <c r="AP50" s="160" t="s">
        <v>135</v>
      </c>
      <c r="AQ50" s="160"/>
      <c r="AR50" s="207" t="s">
        <v>69</v>
      </c>
      <c r="AS50" s="162" t="s">
        <v>70</v>
      </c>
      <c r="AT50" s="162" t="s">
        <v>234</v>
      </c>
      <c r="AU50" s="162" t="s">
        <v>219</v>
      </c>
      <c r="AV50" s="162" t="s">
        <v>221</v>
      </c>
      <c r="AW50" s="162" t="s">
        <v>220</v>
      </c>
      <c r="AX50" s="162" t="s">
        <v>222</v>
      </c>
      <c r="AY50" s="162" t="s">
        <v>223</v>
      </c>
      <c r="AZ50" s="162" t="s">
        <v>224</v>
      </c>
      <c r="BA50" s="162" t="s">
        <v>75</v>
      </c>
      <c r="BB50" s="162" t="s">
        <v>225</v>
      </c>
      <c r="BC50" s="163" t="s">
        <v>235</v>
      </c>
      <c r="BD50" s="154" t="s">
        <v>252</v>
      </c>
      <c r="BE50" s="154" t="s">
        <v>77</v>
      </c>
      <c r="BF50" s="154" t="s">
        <v>78</v>
      </c>
      <c r="BG50" s="154" t="s">
        <v>253</v>
      </c>
      <c r="BH50" s="154" t="s">
        <v>254</v>
      </c>
      <c r="BI50" s="173" t="s">
        <v>81</v>
      </c>
      <c r="BJ50" s="173" t="s">
        <v>82</v>
      </c>
      <c r="BK50" s="173" t="s">
        <v>83</v>
      </c>
      <c r="BL50" s="173" t="s">
        <v>84</v>
      </c>
      <c r="BM50" s="173" t="s">
        <v>83</v>
      </c>
      <c r="BN50" s="173" t="s">
        <v>85</v>
      </c>
      <c r="BO50" s="174" t="s">
        <v>86</v>
      </c>
      <c r="BP50" s="174" t="s">
        <v>87</v>
      </c>
      <c r="BQ50" s="174" t="s">
        <v>88</v>
      </c>
      <c r="BR50" s="174" t="s">
        <v>89</v>
      </c>
      <c r="BS50" s="208" t="s">
        <v>90</v>
      </c>
      <c r="BT50" s="209" t="s">
        <v>128</v>
      </c>
      <c r="BU50" s="203"/>
    </row>
    <row r="51" spans="1:79" s="137" customFormat="1" x14ac:dyDescent="0.2">
      <c r="A51" s="211"/>
      <c r="B51" s="134"/>
      <c r="C51" s="211"/>
      <c r="D51" s="134"/>
      <c r="E51" s="212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19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213"/>
      <c r="BT51" s="137" t="s">
        <v>125</v>
      </c>
    </row>
    <row r="52" spans="1:79" s="137" customFormat="1" ht="25.5" x14ac:dyDescent="0.2">
      <c r="A52" s="211"/>
      <c r="B52" s="134"/>
      <c r="C52" s="211"/>
      <c r="D52" s="134"/>
      <c r="E52" s="212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83" t="s">
        <v>143</v>
      </c>
      <c r="AC52" s="183" t="s">
        <v>142</v>
      </c>
      <c r="AD52" s="183" t="s">
        <v>144</v>
      </c>
      <c r="AE52" s="183" t="s">
        <v>175</v>
      </c>
      <c r="AF52" s="183" t="s">
        <v>176</v>
      </c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213"/>
    </row>
    <row r="53" spans="1:79" s="137" customFormat="1" x14ac:dyDescent="0.2">
      <c r="A53" s="211"/>
      <c r="B53" s="134"/>
      <c r="C53" s="211"/>
      <c r="D53" s="134"/>
      <c r="E53" s="212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</row>
    <row r="54" spans="1:79" s="137" customFormat="1" x14ac:dyDescent="0.2">
      <c r="A54" s="140" t="s">
        <v>2</v>
      </c>
      <c r="B54" s="141" t="s">
        <v>95</v>
      </c>
      <c r="C54" s="142">
        <v>2018</v>
      </c>
      <c r="D54" s="172" t="s">
        <v>9</v>
      </c>
      <c r="E54" s="143" t="s">
        <v>15</v>
      </c>
      <c r="F54" s="144"/>
      <c r="G54" s="145">
        <v>12</v>
      </c>
      <c r="H54" s="145">
        <v>1</v>
      </c>
      <c r="I54" s="145">
        <v>12</v>
      </c>
      <c r="J54" s="178"/>
      <c r="K54" s="147">
        <v>3</v>
      </c>
      <c r="L54" s="147" t="s">
        <v>12</v>
      </c>
      <c r="M54" s="159">
        <v>16</v>
      </c>
      <c r="N54" s="159">
        <f>M54-O54</f>
        <v>16</v>
      </c>
      <c r="O54" s="159">
        <v>0</v>
      </c>
      <c r="P54" s="181">
        <f>N54/M54</f>
        <v>1</v>
      </c>
      <c r="Q54" s="181">
        <f>O54/M54</f>
        <v>0</v>
      </c>
      <c r="R54" s="158">
        <v>19</v>
      </c>
      <c r="S54" s="182">
        <f>R54/U54</f>
        <v>0.90476190476190477</v>
      </c>
      <c r="T54" s="159"/>
      <c r="U54" s="158">
        <v>21</v>
      </c>
      <c r="V54" s="158">
        <v>18</v>
      </c>
      <c r="W54" s="182">
        <f>V54/U54</f>
        <v>0.8571428571428571</v>
      </c>
      <c r="X54" s="158">
        <v>12</v>
      </c>
      <c r="Y54" s="158">
        <v>11</v>
      </c>
      <c r="Z54" s="182">
        <f>Y54/X54</f>
        <v>0.91666666666666663</v>
      </c>
      <c r="AA54" s="158" t="s">
        <v>12</v>
      </c>
      <c r="AB54" s="184">
        <v>90.476190476190482</v>
      </c>
      <c r="AC54" s="185">
        <v>19</v>
      </c>
      <c r="AD54" s="185">
        <v>1.2</v>
      </c>
      <c r="AE54" s="185">
        <v>1.3</v>
      </c>
      <c r="AF54" s="186">
        <v>2.5</v>
      </c>
      <c r="AG54" s="183" t="s">
        <v>12</v>
      </c>
      <c r="AH54" s="187">
        <v>95</v>
      </c>
      <c r="AI54" s="188">
        <v>1</v>
      </c>
      <c r="AJ54" s="183" t="s">
        <v>12</v>
      </c>
      <c r="AK54" s="183" t="s">
        <v>12</v>
      </c>
      <c r="AL54" s="214" t="s">
        <v>12</v>
      </c>
      <c r="AM54" s="215">
        <v>11</v>
      </c>
      <c r="AN54" s="215">
        <v>7</v>
      </c>
      <c r="AO54" s="216">
        <v>12</v>
      </c>
      <c r="AP54" s="217">
        <f>AM54/AO54</f>
        <v>0.91666666666666663</v>
      </c>
      <c r="AQ54" s="218" t="s">
        <v>12</v>
      </c>
      <c r="AR54" s="165">
        <f>U54</f>
        <v>21</v>
      </c>
      <c r="AS54" s="219">
        <f>AO54/AR54</f>
        <v>0.5714285714285714</v>
      </c>
      <c r="AT54" s="164">
        <v>15343.28</v>
      </c>
      <c r="AU54" s="164">
        <f>AT54*0.1</f>
        <v>1534.3280000000002</v>
      </c>
      <c r="AV54" s="164">
        <f>AU54*AO54*2</f>
        <v>36823.872000000003</v>
      </c>
      <c r="AW54" s="164">
        <f>AT54/12*0.5*18</f>
        <v>11507.460000000001</v>
      </c>
      <c r="AX54" s="164">
        <f>AW54*AM54</f>
        <v>126582.06000000001</v>
      </c>
      <c r="AY54" s="164">
        <f>(AV54+AX54)/3</f>
        <v>54468.644000000008</v>
      </c>
      <c r="AZ54" s="165">
        <v>6</v>
      </c>
      <c r="BA54" s="165" t="s">
        <v>11</v>
      </c>
      <c r="BB54" s="166">
        <v>1</v>
      </c>
      <c r="BC54" s="167">
        <v>5</v>
      </c>
      <c r="BD54" s="170" t="s">
        <v>190</v>
      </c>
      <c r="BE54" s="170" t="s">
        <v>96</v>
      </c>
      <c r="BF54" s="170" t="s">
        <v>97</v>
      </c>
      <c r="BG54" s="170" t="s">
        <v>98</v>
      </c>
      <c r="BH54" s="170" t="s">
        <v>98</v>
      </c>
      <c r="BI54" s="175" t="s">
        <v>12</v>
      </c>
      <c r="BJ54" s="176">
        <v>88</v>
      </c>
      <c r="BK54" s="176">
        <v>11</v>
      </c>
      <c r="BL54" s="176">
        <v>10</v>
      </c>
      <c r="BM54" s="175">
        <v>0</v>
      </c>
      <c r="BN54" s="175">
        <v>0</v>
      </c>
      <c r="BO54" s="176" t="s">
        <v>12</v>
      </c>
      <c r="BP54" s="176" t="s">
        <v>12</v>
      </c>
      <c r="BQ54" s="176" t="s">
        <v>12</v>
      </c>
      <c r="BR54" s="176" t="s">
        <v>12</v>
      </c>
      <c r="BS54" s="136"/>
      <c r="BT54" s="133" t="s">
        <v>126</v>
      </c>
      <c r="BU54" s="132"/>
    </row>
    <row r="55" spans="1:79" s="137" customFormat="1" x14ac:dyDescent="0.2">
      <c r="A55" s="140" t="s">
        <v>3</v>
      </c>
      <c r="B55" s="141" t="s">
        <v>95</v>
      </c>
      <c r="C55" s="142">
        <v>2018</v>
      </c>
      <c r="D55" s="172" t="s">
        <v>10</v>
      </c>
      <c r="E55" s="143" t="s">
        <v>15</v>
      </c>
      <c r="F55" s="144"/>
      <c r="G55" s="145">
        <v>13</v>
      </c>
      <c r="H55" s="145">
        <v>1</v>
      </c>
      <c r="I55" s="145">
        <v>13</v>
      </c>
      <c r="J55" s="179"/>
      <c r="K55" s="147">
        <v>1</v>
      </c>
      <c r="L55" s="147" t="s">
        <v>12</v>
      </c>
      <c r="M55" s="159">
        <v>16</v>
      </c>
      <c r="N55" s="159">
        <f>M55-O55</f>
        <v>15</v>
      </c>
      <c r="O55" s="159">
        <v>1</v>
      </c>
      <c r="P55" s="181">
        <f t="shared" ref="P55:P57" si="21">N55/M55</f>
        <v>0.9375</v>
      </c>
      <c r="Q55" s="181">
        <f t="shared" ref="Q55:Q57" si="22">O55/M55</f>
        <v>6.25E-2</v>
      </c>
      <c r="R55" s="158">
        <v>13</v>
      </c>
      <c r="S55" s="182">
        <f t="shared" ref="S55:S57" si="23">R55/U55</f>
        <v>0.76470588235294112</v>
      </c>
      <c r="T55" s="159"/>
      <c r="U55" s="158">
        <v>17</v>
      </c>
      <c r="V55" s="158">
        <v>16</v>
      </c>
      <c r="W55" s="182">
        <f t="shared" ref="W55:W57" si="24">V55/U55</f>
        <v>0.94117647058823528</v>
      </c>
      <c r="X55" s="158">
        <v>2</v>
      </c>
      <c r="Y55" s="158">
        <v>2</v>
      </c>
      <c r="Z55" s="182">
        <f t="shared" ref="Z55:Z57" si="25">Y55/X55</f>
        <v>1</v>
      </c>
      <c r="AA55" s="158" t="s">
        <v>12</v>
      </c>
      <c r="AB55" s="184">
        <v>88.235294117647058</v>
      </c>
      <c r="AC55" s="185">
        <v>15</v>
      </c>
      <c r="AD55" s="185">
        <v>1.6</v>
      </c>
      <c r="AE55" s="185">
        <v>1.7</v>
      </c>
      <c r="AF55" s="186">
        <v>3.3</v>
      </c>
      <c r="AG55" s="183" t="s">
        <v>12</v>
      </c>
      <c r="AH55" s="187">
        <v>81.25</v>
      </c>
      <c r="AI55" s="188">
        <v>0.8</v>
      </c>
      <c r="AJ55" s="183" t="s">
        <v>12</v>
      </c>
      <c r="AK55" s="183" t="s">
        <v>12</v>
      </c>
      <c r="AL55" s="214" t="s">
        <v>12</v>
      </c>
      <c r="AM55" s="215">
        <v>5</v>
      </c>
      <c r="AN55" s="215">
        <v>7</v>
      </c>
      <c r="AO55" s="216">
        <v>5</v>
      </c>
      <c r="AP55" s="217">
        <f>AM55/AO55</f>
        <v>1</v>
      </c>
      <c r="AQ55" s="218" t="s">
        <v>12</v>
      </c>
      <c r="AR55" s="165">
        <f t="shared" ref="AR55:AR56" si="26">U55</f>
        <v>17</v>
      </c>
      <c r="AS55" s="219">
        <f>AO55/AR55</f>
        <v>0.29411764705882354</v>
      </c>
      <c r="AT55" s="164">
        <v>15343.28</v>
      </c>
      <c r="AU55" s="164">
        <f t="shared" ref="AU55:AU57" si="27">AT55*0.1</f>
        <v>1534.3280000000002</v>
      </c>
      <c r="AV55" s="164">
        <f>AU55*AO55*3</f>
        <v>23014.920000000006</v>
      </c>
      <c r="AW55" s="164">
        <f t="shared" ref="AW55:AW56" si="28">AT55/12*0.5*18</f>
        <v>11507.460000000001</v>
      </c>
      <c r="AX55" s="164">
        <f t="shared" ref="AX55:AX56" si="29">AW55*AM55</f>
        <v>57537.3</v>
      </c>
      <c r="AY55" s="164">
        <f>(AV55+AX55)/4</f>
        <v>20138.055</v>
      </c>
      <c r="AZ55" s="166">
        <v>6</v>
      </c>
      <c r="BA55" s="166" t="s">
        <v>11</v>
      </c>
      <c r="BB55" s="166">
        <v>0</v>
      </c>
      <c r="BC55" s="168">
        <v>2</v>
      </c>
      <c r="BD55" s="170" t="s">
        <v>190</v>
      </c>
      <c r="BE55" s="170" t="s">
        <v>96</v>
      </c>
      <c r="BF55" s="170" t="s">
        <v>97</v>
      </c>
      <c r="BG55" s="170" t="s">
        <v>98</v>
      </c>
      <c r="BH55" s="170" t="s">
        <v>98</v>
      </c>
      <c r="BI55" s="175" t="s">
        <v>12</v>
      </c>
      <c r="BJ55" s="176">
        <v>116</v>
      </c>
      <c r="BK55" s="176">
        <v>17</v>
      </c>
      <c r="BL55" s="176">
        <v>17</v>
      </c>
      <c r="BM55" s="175">
        <v>0</v>
      </c>
      <c r="BN55" s="175">
        <v>0</v>
      </c>
      <c r="BO55" s="176" t="s">
        <v>12</v>
      </c>
      <c r="BP55" s="176" t="s">
        <v>12</v>
      </c>
      <c r="BQ55" s="176" t="s">
        <v>12</v>
      </c>
      <c r="BR55" s="176" t="s">
        <v>12</v>
      </c>
      <c r="BS55" s="136"/>
      <c r="BT55" s="132"/>
      <c r="BU55" s="132"/>
    </row>
    <row r="56" spans="1:79" s="137" customFormat="1" x14ac:dyDescent="0.2">
      <c r="A56" s="140" t="s">
        <v>4</v>
      </c>
      <c r="B56" s="141" t="s">
        <v>95</v>
      </c>
      <c r="C56" s="142">
        <v>2018</v>
      </c>
      <c r="D56" s="172" t="s">
        <v>0</v>
      </c>
      <c r="E56" s="143" t="s">
        <v>15</v>
      </c>
      <c r="F56" s="144"/>
      <c r="G56" s="145">
        <v>13</v>
      </c>
      <c r="H56" s="145">
        <v>1</v>
      </c>
      <c r="I56" s="145">
        <v>13</v>
      </c>
      <c r="J56" s="179"/>
      <c r="K56" s="147">
        <v>1</v>
      </c>
      <c r="L56" s="147" t="s">
        <v>12</v>
      </c>
      <c r="M56" s="159">
        <v>16</v>
      </c>
      <c r="N56" s="159">
        <f>M56-O56</f>
        <v>15</v>
      </c>
      <c r="O56" s="159">
        <v>1</v>
      </c>
      <c r="P56" s="181">
        <f t="shared" si="21"/>
        <v>0.9375</v>
      </c>
      <c r="Q56" s="181">
        <f t="shared" si="22"/>
        <v>6.25E-2</v>
      </c>
      <c r="R56" s="158">
        <v>15</v>
      </c>
      <c r="S56" s="182">
        <f t="shared" si="23"/>
        <v>0.65217391304347827</v>
      </c>
      <c r="T56" s="159"/>
      <c r="U56" s="158">
        <v>23</v>
      </c>
      <c r="V56" s="158">
        <v>21</v>
      </c>
      <c r="W56" s="182">
        <f t="shared" si="24"/>
        <v>0.91304347826086951</v>
      </c>
      <c r="X56" s="158">
        <v>3</v>
      </c>
      <c r="Y56" s="158">
        <v>3</v>
      </c>
      <c r="Z56" s="182">
        <f t="shared" si="25"/>
        <v>1</v>
      </c>
      <c r="AA56" s="158" t="s">
        <v>12</v>
      </c>
      <c r="AB56" s="189">
        <v>72</v>
      </c>
      <c r="AC56" s="220">
        <f t="shared" ref="AC56" si="30">U56</f>
        <v>23</v>
      </c>
      <c r="AD56" s="190">
        <v>1.7</v>
      </c>
      <c r="AE56" s="190">
        <v>2.2000000000000002</v>
      </c>
      <c r="AF56" s="183">
        <f t="shared" ref="AF56:AF57" si="31">AD56+AE56</f>
        <v>3.9000000000000004</v>
      </c>
      <c r="AG56" s="183" t="s">
        <v>12</v>
      </c>
      <c r="AH56" s="187">
        <v>72</v>
      </c>
      <c r="AI56" s="188">
        <v>0.9</v>
      </c>
      <c r="AJ56" s="183" t="s">
        <v>12</v>
      </c>
      <c r="AK56" s="183" t="s">
        <v>12</v>
      </c>
      <c r="AL56" s="214" t="s">
        <v>12</v>
      </c>
      <c r="AM56" s="215">
        <v>6</v>
      </c>
      <c r="AN56" s="215">
        <v>7</v>
      </c>
      <c r="AO56" s="216">
        <v>7</v>
      </c>
      <c r="AP56" s="217">
        <f>AM56/AO56</f>
        <v>0.8571428571428571</v>
      </c>
      <c r="AQ56" s="218" t="s">
        <v>12</v>
      </c>
      <c r="AR56" s="165">
        <f t="shared" si="26"/>
        <v>23</v>
      </c>
      <c r="AS56" s="219">
        <f>AO56/AR56</f>
        <v>0.30434782608695654</v>
      </c>
      <c r="AT56" s="164">
        <v>15343.28</v>
      </c>
      <c r="AU56" s="164">
        <f>AT56*0.1</f>
        <v>1534.3280000000002</v>
      </c>
      <c r="AV56" s="164">
        <f>AU56*AO56*3</f>
        <v>32220.888000000006</v>
      </c>
      <c r="AW56" s="164">
        <f t="shared" si="28"/>
        <v>11507.460000000001</v>
      </c>
      <c r="AX56" s="164">
        <f t="shared" si="29"/>
        <v>69044.760000000009</v>
      </c>
      <c r="AY56" s="164">
        <f>(AV56+AX56)/4</f>
        <v>25316.412000000004</v>
      </c>
      <c r="AZ56" s="166">
        <v>6</v>
      </c>
      <c r="BA56" s="166" t="s">
        <v>11</v>
      </c>
      <c r="BB56" s="166">
        <v>0</v>
      </c>
      <c r="BC56" s="168">
        <v>5</v>
      </c>
      <c r="BD56" s="170" t="s">
        <v>190</v>
      </c>
      <c r="BE56" s="170" t="s">
        <v>96</v>
      </c>
      <c r="BF56" s="170" t="s">
        <v>97</v>
      </c>
      <c r="BG56" s="170" t="s">
        <v>98</v>
      </c>
      <c r="BH56" s="170" t="s">
        <v>98</v>
      </c>
      <c r="BI56" s="175" t="s">
        <v>12</v>
      </c>
      <c r="BJ56" s="176">
        <v>116</v>
      </c>
      <c r="BK56" s="176">
        <v>27</v>
      </c>
      <c r="BL56" s="176">
        <v>27</v>
      </c>
      <c r="BM56" s="175">
        <v>0</v>
      </c>
      <c r="BN56" s="175">
        <v>0</v>
      </c>
      <c r="BO56" s="176" t="s">
        <v>12</v>
      </c>
      <c r="BP56" s="176" t="s">
        <v>12</v>
      </c>
      <c r="BQ56" s="176" t="s">
        <v>12</v>
      </c>
      <c r="BR56" s="176" t="s">
        <v>12</v>
      </c>
      <c r="BS56" s="136"/>
      <c r="BT56" s="133" t="s">
        <v>12</v>
      </c>
      <c r="BU56" s="132"/>
    </row>
    <row r="57" spans="1:79" s="139" customFormat="1" ht="30.95" customHeight="1" x14ac:dyDescent="0.2">
      <c r="A57" s="140" t="s">
        <v>1</v>
      </c>
      <c r="B57" s="141" t="s">
        <v>95</v>
      </c>
      <c r="C57" s="142">
        <v>2018</v>
      </c>
      <c r="D57" s="172" t="s">
        <v>134</v>
      </c>
      <c r="E57" s="143" t="s">
        <v>15</v>
      </c>
      <c r="F57" s="146"/>
      <c r="G57" s="145">
        <v>14</v>
      </c>
      <c r="H57" s="145">
        <v>1</v>
      </c>
      <c r="I57" s="145">
        <v>14</v>
      </c>
      <c r="J57" s="180"/>
      <c r="K57" s="147">
        <v>3</v>
      </c>
      <c r="L57" s="147" t="s">
        <v>12</v>
      </c>
      <c r="M57" s="159">
        <v>16</v>
      </c>
      <c r="N57" s="159">
        <f>M57-O57</f>
        <v>14</v>
      </c>
      <c r="O57" s="159">
        <v>2</v>
      </c>
      <c r="P57" s="181">
        <f t="shared" si="21"/>
        <v>0.875</v>
      </c>
      <c r="Q57" s="181">
        <f t="shared" si="22"/>
        <v>0.125</v>
      </c>
      <c r="R57" s="158">
        <v>15</v>
      </c>
      <c r="S57" s="182">
        <f t="shared" si="23"/>
        <v>0.45454545454545453</v>
      </c>
      <c r="T57" s="159"/>
      <c r="U57" s="158">
        <v>33</v>
      </c>
      <c r="V57" s="158">
        <v>24</v>
      </c>
      <c r="W57" s="182">
        <f t="shared" si="24"/>
        <v>0.72727272727272729</v>
      </c>
      <c r="X57" s="158">
        <v>4</v>
      </c>
      <c r="Y57" s="158">
        <v>4</v>
      </c>
      <c r="Z57" s="182">
        <f t="shared" si="25"/>
        <v>1</v>
      </c>
      <c r="AA57" s="158" t="s">
        <v>12</v>
      </c>
      <c r="AB57" s="189">
        <v>64.705882352941174</v>
      </c>
      <c r="AC57" s="220">
        <f>U57</f>
        <v>33</v>
      </c>
      <c r="AD57" s="190">
        <v>1.2</v>
      </c>
      <c r="AE57" s="190">
        <v>1.4</v>
      </c>
      <c r="AF57" s="183">
        <f t="shared" si="31"/>
        <v>2.5999999999999996</v>
      </c>
      <c r="AG57" s="183" t="s">
        <v>12</v>
      </c>
      <c r="AH57" s="187">
        <v>64.705882352941174</v>
      </c>
      <c r="AI57" s="188">
        <v>0.9</v>
      </c>
      <c r="AJ57" s="183" t="s">
        <v>12</v>
      </c>
      <c r="AK57" s="183" t="s">
        <v>12</v>
      </c>
      <c r="AL57" s="214" t="s">
        <v>12</v>
      </c>
      <c r="AM57" s="221">
        <v>5</v>
      </c>
      <c r="AN57" s="221">
        <v>7</v>
      </c>
      <c r="AO57" s="161">
        <v>6</v>
      </c>
      <c r="AP57" s="217">
        <f>AM57/AO57</f>
        <v>0.83333333333333337</v>
      </c>
      <c r="AQ57" s="218" t="s">
        <v>12</v>
      </c>
      <c r="AR57" s="165">
        <f>U57</f>
        <v>33</v>
      </c>
      <c r="AS57" s="222">
        <f>AO57/AR57</f>
        <v>0.18181818181818182</v>
      </c>
      <c r="AT57" s="164">
        <v>15343.28</v>
      </c>
      <c r="AU57" s="164">
        <f t="shared" si="27"/>
        <v>1534.3280000000002</v>
      </c>
      <c r="AV57" s="164">
        <f t="shared" ref="AV57" si="32">AU57*AO57*2</f>
        <v>18411.936000000002</v>
      </c>
      <c r="AW57" s="164">
        <f>AT57/12*0.5*18</f>
        <v>11507.460000000001</v>
      </c>
      <c r="AX57" s="164">
        <f>AW57*AM57</f>
        <v>57537.3</v>
      </c>
      <c r="AY57" s="164">
        <f t="shared" ref="AY57" si="33">(AV57+AX57)/3</f>
        <v>25316.412</v>
      </c>
      <c r="AZ57" s="166">
        <v>6</v>
      </c>
      <c r="BA57" s="166" t="s">
        <v>11</v>
      </c>
      <c r="BB57" s="166">
        <v>0</v>
      </c>
      <c r="BC57" s="169">
        <v>5</v>
      </c>
      <c r="BD57" s="170" t="s">
        <v>190</v>
      </c>
      <c r="BE57" s="170" t="s">
        <v>96</v>
      </c>
      <c r="BF57" s="170" t="s">
        <v>97</v>
      </c>
      <c r="BG57" s="170" t="s">
        <v>98</v>
      </c>
      <c r="BH57" s="170" t="s">
        <v>98</v>
      </c>
      <c r="BI57" s="175" t="s">
        <v>12</v>
      </c>
      <c r="BJ57" s="175">
        <v>80</v>
      </c>
      <c r="BK57" s="175">
        <v>10</v>
      </c>
      <c r="BL57" s="175">
        <v>10</v>
      </c>
      <c r="BM57" s="175">
        <v>0</v>
      </c>
      <c r="BN57" s="175">
        <v>0</v>
      </c>
      <c r="BO57" s="175" t="s">
        <v>12</v>
      </c>
      <c r="BP57" s="175" t="s">
        <v>12</v>
      </c>
      <c r="BQ57" s="175" t="s">
        <v>12</v>
      </c>
      <c r="BR57" s="175" t="s">
        <v>12</v>
      </c>
      <c r="BS57" s="138"/>
      <c r="BT57" s="123" t="s">
        <v>12</v>
      </c>
      <c r="BU57" s="135"/>
    </row>
    <row r="58" spans="1:79" s="137" customFormat="1" x14ac:dyDescent="0.2">
      <c r="A58" s="211"/>
      <c r="B58" s="134"/>
      <c r="C58" s="211"/>
      <c r="D58" s="134"/>
      <c r="E58" s="212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</row>
    <row r="59" spans="1:79" s="137" customFormat="1" ht="25.5" x14ac:dyDescent="0.2">
      <c r="A59" s="211"/>
      <c r="B59" s="134"/>
      <c r="C59" s="211"/>
      <c r="D59" s="134"/>
      <c r="E59" s="212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22" t="s">
        <v>139</v>
      </c>
      <c r="Y59" s="122" t="s">
        <v>5</v>
      </c>
      <c r="Z59" s="122" t="s">
        <v>140</v>
      </c>
      <c r="AA59" s="122" t="s">
        <v>137</v>
      </c>
      <c r="AB59" s="122" t="s">
        <v>141</v>
      </c>
      <c r="AC59" s="122" t="s">
        <v>142</v>
      </c>
      <c r="AD59" s="122" t="s">
        <v>143</v>
      </c>
      <c r="AE59" s="122" t="s">
        <v>144</v>
      </c>
      <c r="AF59" s="122" t="s">
        <v>175</v>
      </c>
      <c r="AG59" s="122" t="s">
        <v>176</v>
      </c>
      <c r="AH59" s="122" t="s">
        <v>145</v>
      </c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</row>
    <row r="60" spans="1:79" s="137" customFormat="1" x14ac:dyDescent="0.2">
      <c r="A60" s="211"/>
      <c r="B60" s="134"/>
      <c r="C60" s="211"/>
      <c r="D60" s="134"/>
      <c r="E60" s="212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29" t="s">
        <v>9</v>
      </c>
      <c r="Y60" s="123" t="s">
        <v>2</v>
      </c>
      <c r="Z60" s="123" t="s">
        <v>177</v>
      </c>
      <c r="AA60" s="129" t="s">
        <v>95</v>
      </c>
      <c r="AB60" s="123">
        <v>21</v>
      </c>
      <c r="AC60" s="130">
        <v>19</v>
      </c>
      <c r="AD60" s="131">
        <v>90.476190476190482</v>
      </c>
      <c r="AE60" s="123">
        <v>1.2</v>
      </c>
      <c r="AF60" s="123">
        <v>1.3</v>
      </c>
      <c r="AG60" s="123">
        <v>2.5</v>
      </c>
      <c r="AH60" s="123" t="s">
        <v>12</v>
      </c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</row>
    <row r="61" spans="1:79" x14ac:dyDescent="0.2">
      <c r="X61" s="128" t="s">
        <v>10</v>
      </c>
      <c r="Y61" s="123" t="s">
        <v>3</v>
      </c>
      <c r="Z61" s="123" t="s">
        <v>178</v>
      </c>
      <c r="AA61" s="129" t="s">
        <v>95</v>
      </c>
      <c r="AB61" s="123">
        <v>17</v>
      </c>
      <c r="AC61" s="130">
        <v>15</v>
      </c>
      <c r="AD61" s="131">
        <v>88.235294117647058</v>
      </c>
      <c r="AE61" s="123">
        <v>1.6</v>
      </c>
      <c r="AF61" s="123">
        <v>1.7</v>
      </c>
      <c r="AG61" s="123">
        <v>3.3</v>
      </c>
      <c r="AH61" s="123" t="s">
        <v>12</v>
      </c>
    </row>
    <row r="62" spans="1:79" x14ac:dyDescent="0.2">
      <c r="A62" s="224" t="s">
        <v>179</v>
      </c>
      <c r="B62" s="223"/>
      <c r="C62" s="224"/>
      <c r="D62" s="223"/>
      <c r="E62" s="225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  <c r="BB62" s="223"/>
      <c r="BC62" s="223"/>
      <c r="BD62" s="223"/>
      <c r="BE62" s="223"/>
      <c r="BF62" s="223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6"/>
      <c r="BU62" s="226"/>
      <c r="BV62" s="226"/>
      <c r="BW62" s="226"/>
      <c r="BX62" s="226"/>
      <c r="BY62" s="226"/>
      <c r="BZ62" s="226"/>
      <c r="CA62" s="226"/>
    </row>
    <row r="63" spans="1:79" s="157" customFormat="1" ht="35.1" customHeight="1" x14ac:dyDescent="0.25">
      <c r="A63" s="401" t="s">
        <v>13</v>
      </c>
      <c r="B63" s="401"/>
      <c r="C63" s="401"/>
      <c r="D63" s="401"/>
      <c r="E63" s="401"/>
      <c r="F63" s="401"/>
      <c r="G63" s="401"/>
      <c r="H63" s="401"/>
      <c r="I63" s="401"/>
      <c r="J63" s="402" t="s">
        <v>226</v>
      </c>
      <c r="K63" s="404" t="s">
        <v>228</v>
      </c>
      <c r="L63" s="405"/>
      <c r="M63" s="407" t="s">
        <v>230</v>
      </c>
      <c r="N63" s="407"/>
      <c r="O63" s="407"/>
      <c r="P63" s="407"/>
      <c r="Q63" s="407"/>
      <c r="R63" s="407"/>
      <c r="S63" s="407"/>
      <c r="T63" s="407"/>
      <c r="U63" s="407"/>
      <c r="V63" s="407"/>
      <c r="W63" s="407"/>
      <c r="X63" s="407"/>
      <c r="Y63" s="407"/>
      <c r="Z63" s="407"/>
      <c r="AA63" s="407"/>
      <c r="AB63" s="407"/>
      <c r="AC63" s="407"/>
      <c r="AD63" s="407"/>
      <c r="AE63" s="407"/>
      <c r="AF63" s="408" t="s">
        <v>236</v>
      </c>
      <c r="AG63" s="408"/>
      <c r="AH63" s="408"/>
      <c r="AI63" s="408"/>
      <c r="AJ63" s="408"/>
      <c r="AK63" s="408"/>
      <c r="AL63" s="408"/>
      <c r="AM63" s="408"/>
      <c r="AN63" s="408"/>
      <c r="AO63" s="408"/>
      <c r="AP63" s="408"/>
      <c r="AQ63" s="408"/>
      <c r="AR63" s="408"/>
      <c r="AS63" s="410" t="s">
        <v>240</v>
      </c>
      <c r="AT63" s="410"/>
      <c r="AU63" s="410"/>
      <c r="AV63" s="411" t="s">
        <v>242</v>
      </c>
      <c r="AW63" s="411"/>
      <c r="AX63" s="411"/>
      <c r="AY63" s="412" t="s">
        <v>244</v>
      </c>
      <c r="AZ63" s="412"/>
      <c r="BA63" s="412"/>
      <c r="BB63" s="412"/>
      <c r="BC63" s="412"/>
      <c r="BD63" s="412"/>
      <c r="BE63" s="412"/>
      <c r="BF63" s="412"/>
      <c r="BG63" s="412"/>
      <c r="BH63" s="412"/>
      <c r="BI63" s="413" t="s">
        <v>245</v>
      </c>
      <c r="BJ63" s="414"/>
      <c r="BK63" s="414"/>
      <c r="BL63" s="414"/>
      <c r="BM63" s="415"/>
      <c r="BN63" s="416" t="s">
        <v>247</v>
      </c>
      <c r="BO63" s="416"/>
      <c r="BP63" s="416"/>
      <c r="BQ63" s="416"/>
      <c r="BR63" s="416"/>
      <c r="BS63" s="416"/>
      <c r="BT63" s="226"/>
      <c r="BU63" s="226"/>
      <c r="BV63" s="226"/>
      <c r="BW63" s="226"/>
      <c r="BX63" s="226"/>
      <c r="BY63" s="226"/>
      <c r="BZ63" s="226"/>
      <c r="CA63" s="226"/>
    </row>
    <row r="64" spans="1:79" s="157" customFormat="1" ht="35.1" customHeight="1" x14ac:dyDescent="0.25">
      <c r="A64" s="401"/>
      <c r="B64" s="401"/>
      <c r="C64" s="401"/>
      <c r="D64" s="401"/>
      <c r="E64" s="401"/>
      <c r="F64" s="401"/>
      <c r="G64" s="401"/>
      <c r="H64" s="401"/>
      <c r="I64" s="401"/>
      <c r="J64" s="403"/>
      <c r="K64" s="404" t="s">
        <v>229</v>
      </c>
      <c r="L64" s="405"/>
      <c r="M64" s="407" t="s">
        <v>231</v>
      </c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9" t="s">
        <v>231</v>
      </c>
      <c r="Z64" s="409"/>
      <c r="AA64" s="409"/>
      <c r="AB64" s="409"/>
      <c r="AC64" s="409"/>
      <c r="AD64" s="409"/>
      <c r="AE64" s="409"/>
      <c r="AF64" s="399" t="s">
        <v>237</v>
      </c>
      <c r="AG64" s="399"/>
      <c r="AH64" s="399"/>
      <c r="AI64" s="399"/>
      <c r="AJ64" s="399"/>
      <c r="AK64" s="399"/>
      <c r="AL64" s="399"/>
      <c r="AM64" s="408" t="s">
        <v>238</v>
      </c>
      <c r="AN64" s="408"/>
      <c r="AO64" s="408"/>
      <c r="AP64" s="408"/>
      <c r="AQ64" s="408"/>
      <c r="AR64" s="300" t="s">
        <v>239</v>
      </c>
      <c r="AS64" s="410" t="s">
        <v>241</v>
      </c>
      <c r="AT64" s="410"/>
      <c r="AU64" s="410"/>
      <c r="AV64" s="411" t="s">
        <v>243</v>
      </c>
      <c r="AW64" s="411"/>
      <c r="AX64" s="411"/>
      <c r="AY64" s="412"/>
      <c r="AZ64" s="412"/>
      <c r="BA64" s="412"/>
      <c r="BB64" s="412"/>
      <c r="BC64" s="412"/>
      <c r="BD64" s="412"/>
      <c r="BE64" s="412"/>
      <c r="BF64" s="412"/>
      <c r="BG64" s="412"/>
      <c r="BH64" s="412"/>
      <c r="BI64" s="413" t="s">
        <v>246</v>
      </c>
      <c r="BJ64" s="414"/>
      <c r="BK64" s="414"/>
      <c r="BL64" s="414"/>
      <c r="BM64" s="415"/>
      <c r="BN64" s="416" t="s">
        <v>248</v>
      </c>
      <c r="BO64" s="416"/>
      <c r="BP64" s="416"/>
      <c r="BQ64" s="416"/>
      <c r="BR64" s="416"/>
      <c r="BS64" s="416"/>
      <c r="BT64" s="226"/>
      <c r="BU64" s="226"/>
      <c r="BV64" s="417" t="s">
        <v>441</v>
      </c>
      <c r="BW64" s="417"/>
      <c r="BX64" s="417"/>
      <c r="BY64" s="417"/>
      <c r="BZ64" s="417"/>
      <c r="CA64" s="417"/>
    </row>
    <row r="65" spans="1:83" s="137" customFormat="1" ht="221.25" customHeight="1" x14ac:dyDescent="0.2">
      <c r="A65" s="227" t="s">
        <v>5</v>
      </c>
      <c r="B65" s="228" t="s">
        <v>7</v>
      </c>
      <c r="C65" s="228" t="s">
        <v>94</v>
      </c>
      <c r="D65" s="228" t="s">
        <v>6</v>
      </c>
      <c r="E65" s="228" t="s">
        <v>14</v>
      </c>
      <c r="F65" s="228" t="s">
        <v>16</v>
      </c>
      <c r="G65" s="228" t="s">
        <v>17</v>
      </c>
      <c r="H65" s="228" t="s">
        <v>33</v>
      </c>
      <c r="I65" s="228" t="s">
        <v>25</v>
      </c>
      <c r="J65" s="229" t="s">
        <v>227</v>
      </c>
      <c r="K65" s="230" t="s">
        <v>449</v>
      </c>
      <c r="L65" s="230" t="s">
        <v>450</v>
      </c>
      <c r="M65" s="231" t="s">
        <v>101</v>
      </c>
      <c r="N65" s="231" t="s">
        <v>102</v>
      </c>
      <c r="O65" s="231" t="s">
        <v>181</v>
      </c>
      <c r="P65" s="231" t="s">
        <v>119</v>
      </c>
      <c r="Q65" s="231" t="s">
        <v>116</v>
      </c>
      <c r="R65" s="231" t="s">
        <v>182</v>
      </c>
      <c r="S65" s="231" t="s">
        <v>133</v>
      </c>
      <c r="T65" s="231" t="s">
        <v>64</v>
      </c>
      <c r="U65" s="231" t="s">
        <v>65</v>
      </c>
      <c r="V65" s="231" t="s">
        <v>187</v>
      </c>
      <c r="W65" s="231" t="s">
        <v>188</v>
      </c>
      <c r="X65" s="232" t="s">
        <v>189</v>
      </c>
      <c r="Y65" s="233" t="s">
        <v>28</v>
      </c>
      <c r="Z65" s="233" t="s">
        <v>115</v>
      </c>
      <c r="AA65" s="233" t="s">
        <v>120</v>
      </c>
      <c r="AB65" s="233" t="s">
        <v>183</v>
      </c>
      <c r="AC65" s="233" t="s">
        <v>184</v>
      </c>
      <c r="AD65" s="233" t="s">
        <v>186</v>
      </c>
      <c r="AE65" s="233" t="s">
        <v>185</v>
      </c>
      <c r="AF65" s="234" t="s">
        <v>191</v>
      </c>
      <c r="AG65" s="234" t="s">
        <v>192</v>
      </c>
      <c r="AH65" s="234" t="s">
        <v>193</v>
      </c>
      <c r="AI65" s="234" t="s">
        <v>194</v>
      </c>
      <c r="AJ65" s="234" t="s">
        <v>207</v>
      </c>
      <c r="AK65" s="234" t="s">
        <v>208</v>
      </c>
      <c r="AL65" s="234" t="s">
        <v>209</v>
      </c>
      <c r="AM65" s="235" t="s">
        <v>210</v>
      </c>
      <c r="AN65" s="235" t="s">
        <v>211</v>
      </c>
      <c r="AO65" s="235" t="s">
        <v>212</v>
      </c>
      <c r="AP65" s="235" t="s">
        <v>213</v>
      </c>
      <c r="AQ65" s="235" t="s">
        <v>214</v>
      </c>
      <c r="AR65" s="235" t="s">
        <v>39</v>
      </c>
      <c r="AS65" s="236" t="s">
        <v>99</v>
      </c>
      <c r="AT65" s="236" t="s">
        <v>215</v>
      </c>
      <c r="AU65" s="236" t="s">
        <v>216</v>
      </c>
      <c r="AV65" s="237" t="s">
        <v>68</v>
      </c>
      <c r="AW65" s="237" t="s">
        <v>217</v>
      </c>
      <c r="AX65" s="237" t="s">
        <v>218</v>
      </c>
      <c r="AY65" s="238" t="s">
        <v>451</v>
      </c>
      <c r="AZ65" s="238" t="s">
        <v>219</v>
      </c>
      <c r="BA65" s="238" t="s">
        <v>221</v>
      </c>
      <c r="BB65" s="238" t="s">
        <v>220</v>
      </c>
      <c r="BC65" s="238" t="s">
        <v>222</v>
      </c>
      <c r="BD65" s="238" t="s">
        <v>223</v>
      </c>
      <c r="BE65" s="238" t="s">
        <v>224</v>
      </c>
      <c r="BF65" s="238" t="s">
        <v>75</v>
      </c>
      <c r="BG65" s="238" t="s">
        <v>225</v>
      </c>
      <c r="BH65" s="239" t="s">
        <v>452</v>
      </c>
      <c r="BI65" s="240" t="s">
        <v>252</v>
      </c>
      <c r="BJ65" s="240" t="s">
        <v>77</v>
      </c>
      <c r="BK65" s="240" t="s">
        <v>78</v>
      </c>
      <c r="BL65" s="240" t="s">
        <v>253</v>
      </c>
      <c r="BM65" s="240" t="s">
        <v>254</v>
      </c>
      <c r="BN65" s="241" t="s">
        <v>81</v>
      </c>
      <c r="BO65" s="241" t="s">
        <v>82</v>
      </c>
      <c r="BP65" s="241" t="s">
        <v>83</v>
      </c>
      <c r="BQ65" s="241" t="s">
        <v>84</v>
      </c>
      <c r="BR65" s="242" t="s">
        <v>86</v>
      </c>
      <c r="BS65" s="242" t="s">
        <v>87</v>
      </c>
      <c r="BT65" s="243" t="s">
        <v>88</v>
      </c>
      <c r="BU65" s="244" t="s">
        <v>89</v>
      </c>
      <c r="BV65" s="245" t="s">
        <v>442</v>
      </c>
      <c r="BW65" s="246" t="s">
        <v>445</v>
      </c>
      <c r="BX65" s="245" t="s">
        <v>443</v>
      </c>
      <c r="BY65" s="246" t="s">
        <v>445</v>
      </c>
      <c r="BZ65" s="245" t="s">
        <v>444</v>
      </c>
      <c r="CA65" s="246" t="s">
        <v>445</v>
      </c>
    </row>
    <row r="66" spans="1:83" x14ac:dyDescent="0.2">
      <c r="A66" s="224"/>
      <c r="B66" s="223"/>
      <c r="C66" s="224"/>
      <c r="D66" s="223"/>
      <c r="E66" s="225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6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6"/>
      <c r="BW66" s="226"/>
      <c r="BX66" s="226"/>
      <c r="BY66" s="226"/>
      <c r="BZ66" s="226"/>
      <c r="CA66" s="226"/>
    </row>
    <row r="67" spans="1:83" x14ac:dyDescent="0.2">
      <c r="A67" s="224"/>
      <c r="B67" s="223"/>
      <c r="C67" s="224"/>
      <c r="D67" s="223"/>
      <c r="E67" s="225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6"/>
      <c r="AG67" s="226"/>
      <c r="AH67" s="226"/>
      <c r="AI67" s="226"/>
      <c r="AJ67" s="226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6"/>
      <c r="BW67" s="226"/>
      <c r="BX67" s="226"/>
      <c r="BY67" s="226"/>
      <c r="BZ67" s="226"/>
      <c r="CA67" s="226"/>
    </row>
    <row r="68" spans="1:83" x14ac:dyDescent="0.2">
      <c r="A68" s="224"/>
      <c r="B68" s="223"/>
      <c r="C68" s="224"/>
      <c r="D68" s="223"/>
      <c r="E68" s="225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3"/>
      <c r="AR68" s="223"/>
      <c r="AS68" s="223"/>
      <c r="AT68" s="223"/>
      <c r="AU68" s="223"/>
      <c r="AV68" s="223"/>
      <c r="AW68" s="223"/>
      <c r="AX68" s="223"/>
      <c r="AY68" s="223"/>
      <c r="AZ68" s="223"/>
      <c r="BA68" s="223"/>
      <c r="BB68" s="223"/>
      <c r="BC68" s="223"/>
      <c r="BD68" s="223"/>
      <c r="BE68" s="223"/>
      <c r="BF68" s="223"/>
      <c r="BG68" s="223"/>
      <c r="BH68" s="223"/>
      <c r="BI68" s="223"/>
      <c r="BJ68" s="223"/>
      <c r="BK68" s="223"/>
      <c r="BL68" s="223"/>
      <c r="BM68" s="223"/>
      <c r="BN68" s="223"/>
      <c r="BO68" s="223"/>
      <c r="BP68" s="223"/>
      <c r="BQ68" s="223"/>
      <c r="BR68" s="223"/>
      <c r="BS68" s="223"/>
      <c r="BT68" s="223"/>
      <c r="BU68" s="223"/>
      <c r="BV68" s="226"/>
      <c r="BW68" s="226"/>
      <c r="BX68" s="226"/>
      <c r="BY68" s="226"/>
      <c r="BZ68" s="226"/>
      <c r="CA68" s="226"/>
    </row>
    <row r="69" spans="1:83" s="137" customFormat="1" ht="56.25" customHeight="1" x14ac:dyDescent="0.2">
      <c r="A69" s="247" t="s">
        <v>2</v>
      </c>
      <c r="B69" s="248" t="s">
        <v>180</v>
      </c>
      <c r="C69" s="249">
        <v>2019</v>
      </c>
      <c r="D69" s="250" t="s">
        <v>9</v>
      </c>
      <c r="E69" s="251" t="s">
        <v>15</v>
      </c>
      <c r="F69" s="252"/>
      <c r="G69" s="253">
        <v>12</v>
      </c>
      <c r="H69" s="253">
        <v>1</v>
      </c>
      <c r="I69" s="253">
        <v>12</v>
      </c>
      <c r="J69" s="254"/>
      <c r="K69" s="255">
        <v>3</v>
      </c>
      <c r="L69" s="255" t="s">
        <v>12</v>
      </c>
      <c r="M69" s="256">
        <v>16</v>
      </c>
      <c r="N69" s="256">
        <f>M69-O69</f>
        <v>16</v>
      </c>
      <c r="O69" s="256">
        <v>0</v>
      </c>
      <c r="P69" s="257">
        <f>N69/M69</f>
        <v>1</v>
      </c>
      <c r="Q69" s="257">
        <f>O69/M69</f>
        <v>0</v>
      </c>
      <c r="R69" s="258">
        <v>16</v>
      </c>
      <c r="S69" s="257">
        <f>R69/M69</f>
        <v>1</v>
      </c>
      <c r="T69" s="256"/>
      <c r="U69" s="259">
        <v>10</v>
      </c>
      <c r="V69" s="259">
        <v>10</v>
      </c>
      <c r="W69" s="260">
        <f>V69/U69</f>
        <v>1</v>
      </c>
      <c r="X69" s="259" t="s">
        <v>190</v>
      </c>
      <c r="Y69" s="261">
        <v>21</v>
      </c>
      <c r="Z69" s="261">
        <v>18</v>
      </c>
      <c r="AA69" s="262">
        <f>Z69/Y69</f>
        <v>0.8571428571428571</v>
      </c>
      <c r="AB69" s="263">
        <v>3</v>
      </c>
      <c r="AC69" s="264">
        <f>AB69/Y69</f>
        <v>0.14285714285714285</v>
      </c>
      <c r="AD69" s="263">
        <v>20</v>
      </c>
      <c r="AE69" s="264">
        <f>AD69/Y69</f>
        <v>0.95238095238095233</v>
      </c>
      <c r="AF69" s="265">
        <v>34</v>
      </c>
      <c r="AG69" s="266">
        <v>7</v>
      </c>
      <c r="AH69" s="266">
        <v>2</v>
      </c>
      <c r="AI69" s="267" t="s">
        <v>190</v>
      </c>
      <c r="AJ69" s="266" t="s">
        <v>438</v>
      </c>
      <c r="AK69" s="268" t="s">
        <v>438</v>
      </c>
      <c r="AL69" s="269" t="s">
        <v>190</v>
      </c>
      <c r="AM69" s="270">
        <v>1</v>
      </c>
      <c r="AN69" s="235">
        <v>19</v>
      </c>
      <c r="AO69" s="235">
        <v>17</v>
      </c>
      <c r="AP69" s="235">
        <v>20</v>
      </c>
      <c r="AQ69" s="235">
        <v>16</v>
      </c>
      <c r="AR69" s="267" t="s">
        <v>190</v>
      </c>
      <c r="AS69" s="271">
        <v>11</v>
      </c>
      <c r="AT69" s="398">
        <f>SUM(AS69:AS72)</f>
        <v>30</v>
      </c>
      <c r="AU69" s="398">
        <f>AT69/4</f>
        <v>7.5</v>
      </c>
      <c r="AV69" s="273">
        <v>12</v>
      </c>
      <c r="AW69" s="274">
        <f>AS69/AV69</f>
        <v>0.91666666666666663</v>
      </c>
      <c r="AX69" s="275" t="s">
        <v>190</v>
      </c>
      <c r="AY69" s="276">
        <v>15343.28</v>
      </c>
      <c r="AZ69" s="276">
        <f>AY69*0.1</f>
        <v>1534.3280000000002</v>
      </c>
      <c r="BA69" s="276">
        <f>AZ69*AV69*2</f>
        <v>36823.872000000003</v>
      </c>
      <c r="BB69" s="276">
        <f>AY69/12*0.5*18</f>
        <v>11507.460000000001</v>
      </c>
      <c r="BC69" s="276">
        <f>BB69*AS69</f>
        <v>126582.06000000001</v>
      </c>
      <c r="BD69" s="276">
        <f>(BA69+BC69)/3</f>
        <v>54468.644000000008</v>
      </c>
      <c r="BE69" s="277">
        <v>6</v>
      </c>
      <c r="BF69" s="277" t="s">
        <v>11</v>
      </c>
      <c r="BG69" s="278">
        <v>1</v>
      </c>
      <c r="BH69" s="279">
        <v>5</v>
      </c>
      <c r="BI69" s="280" t="s">
        <v>190</v>
      </c>
      <c r="BJ69" s="280" t="s">
        <v>96</v>
      </c>
      <c r="BK69" s="280" t="s">
        <v>97</v>
      </c>
      <c r="BL69" s="280" t="s">
        <v>98</v>
      </c>
      <c r="BM69" s="280" t="s">
        <v>98</v>
      </c>
      <c r="BN69" s="281" t="s">
        <v>12</v>
      </c>
      <c r="BO69" s="282">
        <v>120</v>
      </c>
      <c r="BP69" s="282">
        <v>15</v>
      </c>
      <c r="BQ69" s="282">
        <v>15</v>
      </c>
      <c r="BR69" s="282" t="s">
        <v>12</v>
      </c>
      <c r="BS69" s="282" t="s">
        <v>12</v>
      </c>
      <c r="BT69" s="283" t="s">
        <v>12</v>
      </c>
      <c r="BU69" s="283" t="s">
        <v>12</v>
      </c>
      <c r="BV69" s="284" t="s">
        <v>11</v>
      </c>
      <c r="BW69" s="284"/>
      <c r="BX69" s="284" t="s">
        <v>12</v>
      </c>
      <c r="BY69" s="303" t="s">
        <v>446</v>
      </c>
      <c r="BZ69" s="284" t="s">
        <v>11</v>
      </c>
      <c r="CA69" s="284"/>
      <c r="CB69"/>
      <c r="CC69"/>
      <c r="CD69"/>
      <c r="CE69"/>
    </row>
    <row r="70" spans="1:83" s="137" customFormat="1" ht="45" customHeight="1" x14ac:dyDescent="0.2">
      <c r="A70" s="247" t="s">
        <v>3</v>
      </c>
      <c r="B70" s="248" t="s">
        <v>180</v>
      </c>
      <c r="C70" s="249">
        <v>2019</v>
      </c>
      <c r="D70" s="250" t="s">
        <v>10</v>
      </c>
      <c r="E70" s="251" t="s">
        <v>15</v>
      </c>
      <c r="F70" s="252"/>
      <c r="G70" s="253">
        <v>13</v>
      </c>
      <c r="H70" s="253">
        <v>1</v>
      </c>
      <c r="I70" s="253">
        <v>13</v>
      </c>
      <c r="J70" s="285"/>
      <c r="K70" s="255">
        <v>1</v>
      </c>
      <c r="L70" s="255" t="s">
        <v>12</v>
      </c>
      <c r="M70" s="256">
        <v>16</v>
      </c>
      <c r="N70" s="256">
        <v>14</v>
      </c>
      <c r="O70" s="256">
        <v>2</v>
      </c>
      <c r="P70" s="257">
        <f t="shared" ref="P70:P72" si="34">N70/M70</f>
        <v>0.875</v>
      </c>
      <c r="Q70" s="257">
        <f t="shared" ref="Q70:Q72" si="35">O70/M70</f>
        <v>0.125</v>
      </c>
      <c r="R70" s="258">
        <v>14</v>
      </c>
      <c r="S70" s="257">
        <f t="shared" ref="S70:S72" si="36">R70/M70</f>
        <v>0.875</v>
      </c>
      <c r="T70" s="256"/>
      <c r="U70" s="259">
        <v>3</v>
      </c>
      <c r="V70" s="259">
        <v>3</v>
      </c>
      <c r="W70" s="260">
        <f t="shared" ref="W70:W72" si="37">V70/U70</f>
        <v>1</v>
      </c>
      <c r="X70" s="259" t="s">
        <v>190</v>
      </c>
      <c r="Y70" s="261">
        <v>19</v>
      </c>
      <c r="Z70" s="261">
        <v>16</v>
      </c>
      <c r="AA70" s="262">
        <f t="shared" ref="AA70:AA72" si="38">Z70/Y70</f>
        <v>0.84210526315789469</v>
      </c>
      <c r="AB70" s="263">
        <v>3</v>
      </c>
      <c r="AC70" s="264">
        <f t="shared" ref="AC70:AC72" si="39">AB70/Y70</f>
        <v>0.15789473684210525</v>
      </c>
      <c r="AD70" s="263">
        <v>16</v>
      </c>
      <c r="AE70" s="264">
        <f t="shared" ref="AE70:AE72" si="40">AD70/Y70</f>
        <v>0.84210526315789469</v>
      </c>
      <c r="AF70" s="265">
        <v>14</v>
      </c>
      <c r="AG70" s="266">
        <v>20</v>
      </c>
      <c r="AH70" s="266">
        <v>0</v>
      </c>
      <c r="AI70" s="267" t="s">
        <v>190</v>
      </c>
      <c r="AJ70" s="266" t="s">
        <v>438</v>
      </c>
      <c r="AK70" s="268" t="s">
        <v>190</v>
      </c>
      <c r="AL70" s="269" t="s">
        <v>190</v>
      </c>
      <c r="AM70" s="270">
        <v>1</v>
      </c>
      <c r="AN70" s="235">
        <v>14</v>
      </c>
      <c r="AO70" s="235">
        <v>18</v>
      </c>
      <c r="AP70" s="235">
        <v>18</v>
      </c>
      <c r="AQ70" s="235">
        <v>14</v>
      </c>
      <c r="AR70" s="267" t="s">
        <v>190</v>
      </c>
      <c r="AS70" s="271">
        <v>5</v>
      </c>
      <c r="AT70" s="398"/>
      <c r="AU70" s="398"/>
      <c r="AV70" s="273">
        <v>5</v>
      </c>
      <c r="AW70" s="274">
        <f>AS70/AV70</f>
        <v>1</v>
      </c>
      <c r="AX70" s="275" t="s">
        <v>190</v>
      </c>
      <c r="AY70" s="276">
        <v>15343.28</v>
      </c>
      <c r="AZ70" s="276">
        <f t="shared" ref="AZ70:AZ72" si="41">AY70*0.1</f>
        <v>1534.3280000000002</v>
      </c>
      <c r="BA70" s="276">
        <f>AZ70*AV70*3</f>
        <v>23014.920000000006</v>
      </c>
      <c r="BB70" s="276">
        <f t="shared" ref="BB70:BB72" si="42">AY70/12*0.5*18</f>
        <v>11507.460000000001</v>
      </c>
      <c r="BC70" s="276">
        <f>BB70*AS70</f>
        <v>57537.3</v>
      </c>
      <c r="BD70" s="276">
        <f>(BA70+BC70)/4</f>
        <v>20138.055</v>
      </c>
      <c r="BE70" s="278">
        <v>6</v>
      </c>
      <c r="BF70" s="278" t="s">
        <v>11</v>
      </c>
      <c r="BG70" s="278">
        <v>0</v>
      </c>
      <c r="BH70" s="286">
        <v>2</v>
      </c>
      <c r="BI70" s="280" t="s">
        <v>190</v>
      </c>
      <c r="BJ70" s="280" t="s">
        <v>96</v>
      </c>
      <c r="BK70" s="280" t="s">
        <v>97</v>
      </c>
      <c r="BL70" s="280" t="s">
        <v>98</v>
      </c>
      <c r="BM70" s="280" t="s">
        <v>98</v>
      </c>
      <c r="BN70" s="281" t="s">
        <v>12</v>
      </c>
      <c r="BO70" s="282">
        <v>84</v>
      </c>
      <c r="BP70" s="282">
        <v>14</v>
      </c>
      <c r="BQ70" s="282">
        <v>14</v>
      </c>
      <c r="BR70" s="282" t="s">
        <v>12</v>
      </c>
      <c r="BS70" s="282" t="s">
        <v>12</v>
      </c>
      <c r="BT70" s="283" t="s">
        <v>12</v>
      </c>
      <c r="BU70" s="283" t="s">
        <v>12</v>
      </c>
      <c r="BV70" s="284" t="s">
        <v>11</v>
      </c>
      <c r="BW70" s="284"/>
      <c r="BX70" s="284" t="s">
        <v>11</v>
      </c>
      <c r="BY70" s="304"/>
      <c r="BZ70" s="284" t="s">
        <v>11</v>
      </c>
      <c r="CA70" s="284"/>
      <c r="CB70"/>
      <c r="CC70"/>
      <c r="CD70"/>
      <c r="CE70"/>
    </row>
    <row r="71" spans="1:83" s="137" customFormat="1" ht="45" customHeight="1" x14ac:dyDescent="0.2">
      <c r="A71" s="247" t="s">
        <v>4</v>
      </c>
      <c r="B71" s="248" t="s">
        <v>180</v>
      </c>
      <c r="C71" s="249">
        <v>2019</v>
      </c>
      <c r="D71" s="250" t="s">
        <v>0</v>
      </c>
      <c r="E71" s="251" t="s">
        <v>15</v>
      </c>
      <c r="F71" s="252"/>
      <c r="G71" s="253">
        <v>13</v>
      </c>
      <c r="H71" s="253">
        <v>1</v>
      </c>
      <c r="I71" s="253">
        <v>13</v>
      </c>
      <c r="J71" s="285"/>
      <c r="K71" s="255">
        <v>1</v>
      </c>
      <c r="L71" s="255" t="s">
        <v>12</v>
      </c>
      <c r="M71" s="256">
        <v>16</v>
      </c>
      <c r="N71" s="256">
        <v>15</v>
      </c>
      <c r="O71" s="256">
        <v>1</v>
      </c>
      <c r="P71" s="257">
        <f t="shared" si="34"/>
        <v>0.9375</v>
      </c>
      <c r="Q71" s="257">
        <f t="shared" si="35"/>
        <v>6.25E-2</v>
      </c>
      <c r="R71" s="258">
        <v>13</v>
      </c>
      <c r="S71" s="257">
        <f t="shared" si="36"/>
        <v>0.8125</v>
      </c>
      <c r="T71" s="256"/>
      <c r="U71" s="259">
        <v>3</v>
      </c>
      <c r="V71" s="259">
        <v>3</v>
      </c>
      <c r="W71" s="260">
        <f t="shared" si="37"/>
        <v>1</v>
      </c>
      <c r="X71" s="259" t="s">
        <v>190</v>
      </c>
      <c r="Y71" s="261">
        <v>20</v>
      </c>
      <c r="Z71" s="261">
        <v>18</v>
      </c>
      <c r="AA71" s="262">
        <f t="shared" si="38"/>
        <v>0.9</v>
      </c>
      <c r="AB71" s="263">
        <v>2</v>
      </c>
      <c r="AC71" s="264">
        <f t="shared" si="39"/>
        <v>0.1</v>
      </c>
      <c r="AD71" s="263">
        <v>15</v>
      </c>
      <c r="AE71" s="264">
        <f t="shared" si="40"/>
        <v>0.75</v>
      </c>
      <c r="AF71" s="287">
        <v>34</v>
      </c>
      <c r="AG71" s="288">
        <v>25</v>
      </c>
      <c r="AH71" s="268">
        <v>1</v>
      </c>
      <c r="AI71" s="267" t="s">
        <v>190</v>
      </c>
      <c r="AJ71" s="266" t="s">
        <v>438</v>
      </c>
      <c r="AK71" s="268" t="s">
        <v>438</v>
      </c>
      <c r="AL71" s="269" t="s">
        <v>190</v>
      </c>
      <c r="AM71" s="270">
        <v>1</v>
      </c>
      <c r="AN71" s="235">
        <v>17</v>
      </c>
      <c r="AO71" s="235">
        <v>15</v>
      </c>
      <c r="AP71" s="235">
        <v>19</v>
      </c>
      <c r="AQ71" s="235">
        <v>14</v>
      </c>
      <c r="AR71" s="267" t="s">
        <v>190</v>
      </c>
      <c r="AS71" s="271">
        <v>8</v>
      </c>
      <c r="AT71" s="398"/>
      <c r="AU71" s="398"/>
      <c r="AV71" s="273">
        <v>9</v>
      </c>
      <c r="AW71" s="274">
        <f>AS71/AV71</f>
        <v>0.88888888888888884</v>
      </c>
      <c r="AX71" s="275" t="s">
        <v>190</v>
      </c>
      <c r="AY71" s="276">
        <v>15343.28</v>
      </c>
      <c r="AZ71" s="276">
        <f t="shared" si="41"/>
        <v>1534.3280000000002</v>
      </c>
      <c r="BA71" s="276">
        <f>AZ71*AV71*3</f>
        <v>41426.856</v>
      </c>
      <c r="BB71" s="276">
        <f t="shared" si="42"/>
        <v>11507.460000000001</v>
      </c>
      <c r="BC71" s="276">
        <f>BB71*AS71</f>
        <v>92059.680000000008</v>
      </c>
      <c r="BD71" s="276">
        <f>(BA71+BC71)/4</f>
        <v>33371.634000000005</v>
      </c>
      <c r="BE71" s="278">
        <v>6</v>
      </c>
      <c r="BF71" s="278" t="s">
        <v>11</v>
      </c>
      <c r="BG71" s="278">
        <v>0</v>
      </c>
      <c r="BH71" s="286">
        <v>5</v>
      </c>
      <c r="BI71" s="280" t="s">
        <v>190</v>
      </c>
      <c r="BJ71" s="280" t="s">
        <v>96</v>
      </c>
      <c r="BK71" s="280" t="s">
        <v>97</v>
      </c>
      <c r="BL71" s="280" t="s">
        <v>98</v>
      </c>
      <c r="BM71" s="280" t="s">
        <v>98</v>
      </c>
      <c r="BN71" s="281" t="s">
        <v>12</v>
      </c>
      <c r="BO71" s="282">
        <v>116</v>
      </c>
      <c r="BP71" s="282">
        <v>27</v>
      </c>
      <c r="BQ71" s="282">
        <v>27</v>
      </c>
      <c r="BR71" s="282" t="s">
        <v>12</v>
      </c>
      <c r="BS71" s="282" t="s">
        <v>12</v>
      </c>
      <c r="BT71" s="283" t="s">
        <v>12</v>
      </c>
      <c r="BU71" s="283" t="s">
        <v>12</v>
      </c>
      <c r="BV71" s="284" t="s">
        <v>12</v>
      </c>
      <c r="BW71" s="303" t="s">
        <v>447</v>
      </c>
      <c r="BX71" s="284" t="s">
        <v>11</v>
      </c>
      <c r="BY71" s="284"/>
      <c r="BZ71" s="284" t="s">
        <v>11</v>
      </c>
      <c r="CA71" s="284"/>
      <c r="CB71"/>
      <c r="CC71"/>
      <c r="CD71"/>
      <c r="CE71"/>
    </row>
    <row r="72" spans="1:83" s="137" customFormat="1" ht="45" customHeight="1" x14ac:dyDescent="0.2">
      <c r="A72" s="247" t="s">
        <v>1</v>
      </c>
      <c r="B72" s="248" t="s">
        <v>180</v>
      </c>
      <c r="C72" s="249">
        <v>2019</v>
      </c>
      <c r="D72" s="250" t="s">
        <v>134</v>
      </c>
      <c r="E72" s="251" t="s">
        <v>15</v>
      </c>
      <c r="F72" s="252"/>
      <c r="G72" s="253">
        <v>14</v>
      </c>
      <c r="H72" s="253">
        <v>1</v>
      </c>
      <c r="I72" s="253">
        <v>14</v>
      </c>
      <c r="J72" s="289"/>
      <c r="K72" s="290">
        <v>3</v>
      </c>
      <c r="L72" s="255" t="s">
        <v>12</v>
      </c>
      <c r="M72" s="259">
        <v>16</v>
      </c>
      <c r="N72" s="259">
        <v>15</v>
      </c>
      <c r="O72" s="256">
        <v>1</v>
      </c>
      <c r="P72" s="257">
        <f t="shared" si="34"/>
        <v>0.9375</v>
      </c>
      <c r="Q72" s="257">
        <f t="shared" si="35"/>
        <v>6.25E-2</v>
      </c>
      <c r="R72" s="258">
        <v>8</v>
      </c>
      <c r="S72" s="257">
        <f t="shared" si="36"/>
        <v>0.5</v>
      </c>
      <c r="T72" s="291"/>
      <c r="U72" s="259">
        <v>3</v>
      </c>
      <c r="V72" s="259">
        <v>3</v>
      </c>
      <c r="W72" s="260">
        <f t="shared" si="37"/>
        <v>1</v>
      </c>
      <c r="X72" s="259" t="s">
        <v>190</v>
      </c>
      <c r="Y72" s="261">
        <v>18</v>
      </c>
      <c r="Z72" s="263">
        <v>16</v>
      </c>
      <c r="AA72" s="262">
        <f t="shared" si="38"/>
        <v>0.88888888888888884</v>
      </c>
      <c r="AB72" s="263">
        <v>2</v>
      </c>
      <c r="AC72" s="264">
        <f t="shared" si="39"/>
        <v>0.1111111111111111</v>
      </c>
      <c r="AD72" s="263">
        <v>8</v>
      </c>
      <c r="AE72" s="264">
        <f t="shared" si="40"/>
        <v>0.44444444444444442</v>
      </c>
      <c r="AF72" s="287">
        <v>85</v>
      </c>
      <c r="AG72" s="288">
        <v>54</v>
      </c>
      <c r="AH72" s="268">
        <v>9</v>
      </c>
      <c r="AI72" s="267" t="s">
        <v>190</v>
      </c>
      <c r="AJ72" s="268" t="s">
        <v>190</v>
      </c>
      <c r="AK72" s="268" t="s">
        <v>190</v>
      </c>
      <c r="AL72" s="269" t="s">
        <v>190</v>
      </c>
      <c r="AM72" s="270">
        <v>1</v>
      </c>
      <c r="AN72" s="235">
        <v>10</v>
      </c>
      <c r="AO72" s="235">
        <v>16</v>
      </c>
      <c r="AP72" s="235">
        <v>17</v>
      </c>
      <c r="AQ72" s="235">
        <v>9</v>
      </c>
      <c r="AR72" s="267" t="s">
        <v>190</v>
      </c>
      <c r="AS72" s="271">
        <v>6</v>
      </c>
      <c r="AT72" s="398"/>
      <c r="AU72" s="398"/>
      <c r="AV72" s="273">
        <v>6</v>
      </c>
      <c r="AW72" s="274">
        <f>AS72/AV72</f>
        <v>1</v>
      </c>
      <c r="AX72" s="275" t="s">
        <v>190</v>
      </c>
      <c r="AY72" s="276">
        <v>15343.28</v>
      </c>
      <c r="AZ72" s="276">
        <f t="shared" si="41"/>
        <v>1534.3280000000002</v>
      </c>
      <c r="BA72" s="276">
        <f>AZ72*AV72*2</f>
        <v>18411.936000000002</v>
      </c>
      <c r="BB72" s="276">
        <f t="shared" si="42"/>
        <v>11507.460000000001</v>
      </c>
      <c r="BC72" s="276">
        <f>BB72*AS72</f>
        <v>69044.760000000009</v>
      </c>
      <c r="BD72" s="276">
        <f t="shared" ref="BD72" si="43">(BA72+BC72)/3</f>
        <v>29152.232000000004</v>
      </c>
      <c r="BE72" s="278">
        <v>6</v>
      </c>
      <c r="BF72" s="278" t="s">
        <v>11</v>
      </c>
      <c r="BG72" s="278">
        <v>0</v>
      </c>
      <c r="BH72" s="292">
        <v>5</v>
      </c>
      <c r="BI72" s="280" t="s">
        <v>190</v>
      </c>
      <c r="BJ72" s="280" t="s">
        <v>96</v>
      </c>
      <c r="BK72" s="280" t="s">
        <v>97</v>
      </c>
      <c r="BL72" s="280" t="s">
        <v>98</v>
      </c>
      <c r="BM72" s="280" t="s">
        <v>98</v>
      </c>
      <c r="BN72" s="281" t="s">
        <v>12</v>
      </c>
      <c r="BO72" s="281">
        <v>80</v>
      </c>
      <c r="BP72" s="281">
        <v>10</v>
      </c>
      <c r="BQ72" s="281">
        <v>10</v>
      </c>
      <c r="BR72" s="281" t="s">
        <v>12</v>
      </c>
      <c r="BS72" s="281" t="s">
        <v>12</v>
      </c>
      <c r="BT72" s="284" t="s">
        <v>12</v>
      </c>
      <c r="BU72" s="284" t="s">
        <v>12</v>
      </c>
      <c r="BV72" s="284" t="s">
        <v>12</v>
      </c>
      <c r="BW72" s="303" t="s">
        <v>448</v>
      </c>
      <c r="BX72" s="284" t="s">
        <v>11</v>
      </c>
      <c r="BY72" s="284"/>
      <c r="BZ72" s="284" t="s">
        <v>11</v>
      </c>
      <c r="CA72" s="284"/>
      <c r="CB72"/>
      <c r="CC72"/>
      <c r="CD72"/>
      <c r="CE72"/>
    </row>
    <row r="73" spans="1:83" x14ac:dyDescent="0.2">
      <c r="A73" s="224"/>
      <c r="B73" s="223"/>
      <c r="C73" s="224"/>
      <c r="D73" s="223"/>
      <c r="E73" s="225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  <c r="AV73" s="223"/>
      <c r="AW73" s="223"/>
      <c r="AX73" s="223"/>
      <c r="AY73" s="223"/>
      <c r="AZ73" s="223"/>
      <c r="BA73" s="223"/>
      <c r="BB73" s="223"/>
      <c r="BC73" s="223"/>
      <c r="BD73" s="223"/>
      <c r="BE73" s="223"/>
      <c r="BF73" s="223"/>
      <c r="BG73" s="223"/>
      <c r="BH73" s="223"/>
      <c r="BI73" s="223"/>
      <c r="BJ73" s="223"/>
      <c r="BK73" s="223"/>
      <c r="BL73" s="223"/>
      <c r="BM73" s="223"/>
      <c r="BN73" s="223"/>
      <c r="BO73" s="223"/>
      <c r="BP73" s="223"/>
      <c r="BQ73" s="223"/>
      <c r="BR73" s="223"/>
      <c r="BS73" s="223"/>
      <c r="BT73" s="223"/>
      <c r="BU73" s="223"/>
      <c r="BV73" s="223"/>
      <c r="BW73" s="223"/>
      <c r="BX73" s="226"/>
      <c r="BY73" s="226"/>
      <c r="BZ73" s="226"/>
      <c r="CA73" s="226"/>
    </row>
    <row r="74" spans="1:83" x14ac:dyDescent="0.2">
      <c r="A74" s="224"/>
      <c r="B74" s="223"/>
      <c r="C74" s="224"/>
      <c r="D74" s="223"/>
      <c r="E74" s="225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  <c r="AA74" s="223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3"/>
      <c r="AN74" s="223"/>
      <c r="AO74" s="223"/>
      <c r="AP74" s="223"/>
      <c r="AQ74" s="223"/>
      <c r="AR74" s="223"/>
      <c r="AS74" s="223"/>
      <c r="AT74" s="223"/>
      <c r="AU74" s="223"/>
      <c r="AV74" s="223"/>
      <c r="AW74" s="223"/>
      <c r="AX74" s="223"/>
      <c r="AY74" s="223"/>
      <c r="AZ74" s="223"/>
      <c r="BA74" s="223"/>
      <c r="BB74" s="223"/>
      <c r="BC74" s="223"/>
      <c r="BD74" s="223"/>
      <c r="BE74" s="223"/>
      <c r="BF74" s="223"/>
      <c r="BG74" s="223"/>
      <c r="BH74" s="223"/>
      <c r="BI74" s="223"/>
      <c r="BJ74" s="223"/>
      <c r="BK74" s="223"/>
      <c r="BL74" s="223"/>
      <c r="BM74" s="223"/>
      <c r="BN74" s="223"/>
      <c r="BO74" s="223"/>
      <c r="BP74" s="223"/>
      <c r="BQ74" s="223"/>
      <c r="BR74" s="223"/>
      <c r="BS74" s="223"/>
      <c r="BT74" s="223"/>
      <c r="BU74" s="223"/>
      <c r="BV74" s="223"/>
      <c r="BW74" s="223"/>
      <c r="BX74" s="226"/>
      <c r="BY74" s="226"/>
      <c r="BZ74" s="226"/>
      <c r="CA74" s="226"/>
    </row>
    <row r="75" spans="1:83" x14ac:dyDescent="0.2">
      <c r="A75" s="224"/>
      <c r="B75" s="223"/>
      <c r="C75" s="224"/>
      <c r="D75" s="223"/>
      <c r="E75" s="225"/>
      <c r="F75" s="223"/>
      <c r="G75" s="223"/>
      <c r="H75" s="223"/>
      <c r="I75" s="223"/>
      <c r="J75" s="223"/>
      <c r="K75" s="223"/>
      <c r="L75" s="223"/>
      <c r="M75" s="223"/>
      <c r="N75" s="223"/>
      <c r="O75" s="29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3"/>
      <c r="AN75" s="223"/>
      <c r="AO75" s="223"/>
      <c r="AP75" s="223"/>
      <c r="AQ75" s="223"/>
      <c r="AR75" s="223"/>
      <c r="AS75" s="223"/>
      <c r="AT75" s="223"/>
      <c r="AU75" s="223"/>
      <c r="AV75" s="223"/>
      <c r="AW75" s="223"/>
      <c r="AX75" s="223"/>
      <c r="AY75" s="223"/>
      <c r="AZ75" s="223"/>
      <c r="BA75" s="223"/>
      <c r="BB75" s="223"/>
      <c r="BC75" s="223"/>
      <c r="BD75" s="223"/>
      <c r="BE75" s="223"/>
      <c r="BF75" s="223"/>
      <c r="BG75" s="223"/>
      <c r="BH75" s="223"/>
      <c r="BI75" s="223"/>
      <c r="BJ75" s="223"/>
      <c r="BK75" s="223"/>
      <c r="BL75" s="223"/>
      <c r="BM75" s="223"/>
      <c r="BN75" s="223"/>
      <c r="BO75" s="223"/>
      <c r="BP75" s="223"/>
      <c r="BQ75" s="223"/>
      <c r="BR75" s="223"/>
      <c r="BS75" s="223"/>
      <c r="BT75" s="223"/>
      <c r="BU75" s="223"/>
      <c r="BV75" s="223"/>
      <c r="BW75" s="223"/>
      <c r="BX75" s="226"/>
      <c r="BY75" s="226"/>
      <c r="BZ75" s="226"/>
      <c r="CA75" s="226"/>
    </row>
    <row r="76" spans="1:83" x14ac:dyDescent="0.2">
      <c r="A76" s="224"/>
      <c r="B76" s="223"/>
      <c r="C76" s="224"/>
      <c r="D76" s="223"/>
      <c r="E76" s="225"/>
      <c r="F76" s="223"/>
      <c r="G76" s="223"/>
      <c r="H76" s="223"/>
      <c r="I76" s="223"/>
      <c r="J76" s="223"/>
      <c r="K76" s="223"/>
      <c r="L76" s="223"/>
      <c r="M76" s="223"/>
      <c r="N76" s="223"/>
      <c r="O76" s="29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6"/>
      <c r="AC76" s="226"/>
      <c r="AD76" s="226"/>
      <c r="AE76" s="226"/>
      <c r="AF76" s="399" t="s">
        <v>206</v>
      </c>
      <c r="AG76" s="399"/>
      <c r="AH76" s="399"/>
      <c r="AI76" s="226"/>
      <c r="AJ76" s="226"/>
      <c r="AK76" s="226"/>
      <c r="AL76" s="226"/>
      <c r="AM76" s="298" t="s">
        <v>437</v>
      </c>
      <c r="AN76" s="223"/>
      <c r="AO76" s="223"/>
      <c r="AP76" s="223"/>
      <c r="AQ76" s="223"/>
      <c r="AR76" s="223"/>
      <c r="AS76" s="223"/>
      <c r="AT76" s="223"/>
      <c r="AU76" s="223"/>
      <c r="AV76" s="223"/>
      <c r="AW76" s="223"/>
      <c r="AX76" s="223"/>
      <c r="AY76" s="223"/>
      <c r="AZ76" s="223"/>
      <c r="BA76" s="223"/>
      <c r="BB76" s="223"/>
      <c r="BC76" s="223"/>
      <c r="BD76" s="223"/>
      <c r="BE76" s="223"/>
      <c r="BF76" s="223"/>
      <c r="BG76" s="223"/>
      <c r="BH76" s="223"/>
      <c r="BI76" s="223"/>
      <c r="BJ76" s="223"/>
      <c r="BK76" s="223"/>
      <c r="BL76" s="223"/>
      <c r="BM76" s="223"/>
      <c r="BN76" s="223"/>
      <c r="BO76" s="223"/>
      <c r="BP76" s="223"/>
      <c r="BQ76" s="223"/>
      <c r="BR76" s="223"/>
      <c r="BS76" s="223"/>
      <c r="BT76" s="223"/>
      <c r="BU76" s="223"/>
      <c r="BV76" s="223"/>
      <c r="BW76" s="223"/>
      <c r="BX76" s="226"/>
      <c r="BY76" s="226"/>
      <c r="BZ76" s="226"/>
      <c r="CA76" s="226"/>
    </row>
    <row r="77" spans="1:83" x14ac:dyDescent="0.2">
      <c r="A77" s="224"/>
      <c r="B77" s="223"/>
      <c r="C77" s="224"/>
      <c r="D77" s="223"/>
      <c r="E77" s="225"/>
      <c r="F77" s="400" t="s">
        <v>440</v>
      </c>
      <c r="G77" s="400"/>
      <c r="H77" s="400"/>
      <c r="I77" s="400"/>
      <c r="J77" s="400"/>
      <c r="K77" s="400"/>
      <c r="L77" s="400"/>
      <c r="M77" s="400"/>
      <c r="N77" s="400"/>
      <c r="O77" s="400"/>
      <c r="P77" s="400"/>
      <c r="Q77" s="302" t="s">
        <v>439</v>
      </c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6"/>
      <c r="AC77" s="294" t="s">
        <v>138</v>
      </c>
      <c r="AD77" s="294" t="s">
        <v>202</v>
      </c>
      <c r="AE77" s="294" t="s">
        <v>195</v>
      </c>
      <c r="AF77" s="284">
        <v>29</v>
      </c>
      <c r="AG77" s="284">
        <v>10</v>
      </c>
      <c r="AH77" s="284">
        <v>2</v>
      </c>
      <c r="AI77" s="226"/>
      <c r="AJ77" s="226"/>
      <c r="AK77" s="226"/>
      <c r="AL77" s="226"/>
      <c r="AM77" s="223"/>
      <c r="AN77" s="223"/>
      <c r="AO77" s="223"/>
      <c r="AP77" s="223"/>
      <c r="AQ77" s="223"/>
      <c r="AR77" s="223"/>
      <c r="AS77" s="223"/>
      <c r="AT77" s="223"/>
      <c r="AU77" s="223"/>
      <c r="AV77" s="223"/>
      <c r="AW77" s="223"/>
      <c r="AX77" s="223"/>
      <c r="AY77" s="223"/>
      <c r="AZ77" s="223"/>
      <c r="BA77" s="223"/>
      <c r="BB77" s="223"/>
      <c r="BC77" s="223"/>
      <c r="BD77" s="223"/>
      <c r="BE77" s="223"/>
      <c r="BF77" s="223"/>
      <c r="BG77" s="223"/>
      <c r="BH77" s="223"/>
      <c r="BI77" s="223"/>
      <c r="BJ77" s="223"/>
      <c r="BK77" s="223"/>
      <c r="BL77" s="223"/>
      <c r="BM77" s="223"/>
      <c r="BN77" s="223"/>
      <c r="BO77" s="223"/>
      <c r="BP77" s="223"/>
      <c r="BQ77" s="223"/>
      <c r="BR77" s="223"/>
      <c r="BS77" s="223"/>
      <c r="BT77" s="223"/>
      <c r="BU77" s="223"/>
      <c r="BV77" s="223"/>
      <c r="BW77" s="223"/>
      <c r="BX77" s="226"/>
      <c r="BY77" s="226"/>
      <c r="BZ77" s="226"/>
      <c r="CA77" s="226"/>
    </row>
    <row r="78" spans="1:83" x14ac:dyDescent="0.2">
      <c r="A78" s="224"/>
      <c r="B78" s="223"/>
      <c r="C78" s="224"/>
      <c r="D78" s="223"/>
      <c r="E78" s="225"/>
      <c r="F78" s="223"/>
      <c r="G78" s="223"/>
      <c r="H78" s="223"/>
      <c r="I78" s="223"/>
      <c r="J78" s="223"/>
      <c r="K78" s="223"/>
      <c r="L78" s="223"/>
      <c r="M78" s="223"/>
      <c r="N78" s="223"/>
      <c r="O78" s="29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6"/>
      <c r="AC78" s="294" t="s">
        <v>199</v>
      </c>
      <c r="AD78" s="294" t="s">
        <v>203</v>
      </c>
      <c r="AE78" s="294" t="s">
        <v>196</v>
      </c>
      <c r="AF78" s="284">
        <v>20</v>
      </c>
      <c r="AG78" s="284">
        <v>10</v>
      </c>
      <c r="AH78" s="284">
        <v>0</v>
      </c>
      <c r="AI78" s="226"/>
      <c r="AJ78" s="226"/>
      <c r="AK78" s="226"/>
      <c r="AL78" s="226"/>
      <c r="AM78" s="295"/>
      <c r="AN78" s="223"/>
      <c r="AO78" s="223"/>
      <c r="AP78" s="223"/>
      <c r="AQ78" s="223"/>
      <c r="AR78" s="223"/>
      <c r="AS78" s="223"/>
      <c r="AT78" s="223"/>
      <c r="AU78" s="223"/>
      <c r="AV78" s="223"/>
      <c r="AW78" s="223"/>
      <c r="AX78" s="223"/>
      <c r="AY78" s="223"/>
      <c r="AZ78" s="223"/>
      <c r="BA78" s="223"/>
      <c r="BB78" s="223"/>
      <c r="BC78" s="223"/>
      <c r="BD78" s="223"/>
      <c r="BE78" s="223"/>
      <c r="BF78" s="223"/>
      <c r="BG78" s="223"/>
      <c r="BH78" s="223"/>
      <c r="BI78" s="223"/>
      <c r="BJ78" s="223"/>
      <c r="BK78" s="223"/>
      <c r="BL78" s="223"/>
      <c r="BM78" s="223"/>
      <c r="BN78" s="223"/>
      <c r="BO78" s="223"/>
      <c r="BP78" s="223"/>
      <c r="BQ78" s="223"/>
      <c r="BR78" s="223"/>
      <c r="BS78" s="223"/>
      <c r="BT78" s="223"/>
      <c r="BU78" s="223"/>
      <c r="BV78" s="223"/>
      <c r="BW78" s="223"/>
      <c r="BX78" s="226"/>
      <c r="BY78" s="226"/>
      <c r="BZ78" s="226"/>
      <c r="CA78" s="226"/>
    </row>
    <row r="79" spans="1:83" x14ac:dyDescent="0.2">
      <c r="A79" s="224"/>
      <c r="B79" s="223"/>
      <c r="C79" s="224"/>
      <c r="D79" s="223"/>
      <c r="E79" s="225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96" t="s">
        <v>200</v>
      </c>
      <c r="AD79" s="296" t="s">
        <v>204</v>
      </c>
      <c r="AE79" s="296" t="s">
        <v>197</v>
      </c>
      <c r="AF79" s="297">
        <v>30</v>
      </c>
      <c r="AG79" s="297">
        <v>6</v>
      </c>
      <c r="AH79" s="297">
        <v>0</v>
      </c>
      <c r="AI79" s="223"/>
      <c r="AJ79" s="223"/>
      <c r="AK79" s="223"/>
      <c r="AL79" s="223"/>
      <c r="AM79" s="223"/>
      <c r="AN79" s="223"/>
      <c r="AO79" s="223"/>
      <c r="AP79" s="223"/>
      <c r="AQ79" s="223"/>
      <c r="AR79" s="223"/>
      <c r="AS79" s="223"/>
      <c r="AT79" s="223"/>
      <c r="AU79" s="223"/>
      <c r="AV79" s="223"/>
      <c r="AW79" s="223"/>
      <c r="AX79" s="223"/>
      <c r="AY79" s="223"/>
      <c r="AZ79" s="223"/>
      <c r="BA79" s="223"/>
      <c r="BB79" s="223"/>
      <c r="BC79" s="223"/>
      <c r="BD79" s="223"/>
      <c r="BE79" s="223"/>
      <c r="BF79" s="223"/>
      <c r="BG79" s="223"/>
      <c r="BH79" s="223"/>
      <c r="BI79" s="223"/>
      <c r="BJ79" s="223"/>
      <c r="BK79" s="223"/>
      <c r="BL79" s="223"/>
      <c r="BM79" s="223"/>
      <c r="BN79" s="223"/>
      <c r="BO79" s="223"/>
      <c r="BP79" s="223"/>
      <c r="BQ79" s="223"/>
      <c r="BR79" s="223"/>
      <c r="BS79" s="223"/>
      <c r="BT79" s="223"/>
      <c r="BU79" s="223"/>
      <c r="BV79" s="223"/>
      <c r="BW79" s="226"/>
      <c r="BX79" s="226"/>
      <c r="BY79" s="226"/>
      <c r="BZ79" s="226"/>
      <c r="CA79" s="226"/>
    </row>
    <row r="80" spans="1:83" x14ac:dyDescent="0.2">
      <c r="A80" s="224"/>
      <c r="B80" s="223"/>
      <c r="C80" s="224"/>
      <c r="D80" s="223"/>
      <c r="E80" s="225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96" t="s">
        <v>201</v>
      </c>
      <c r="AD80" s="296" t="s">
        <v>205</v>
      </c>
      <c r="AE80" s="296" t="s">
        <v>198</v>
      </c>
      <c r="AF80" s="297">
        <v>21</v>
      </c>
      <c r="AG80" s="297">
        <v>6</v>
      </c>
      <c r="AH80" s="297">
        <v>2</v>
      </c>
      <c r="AI80" s="223"/>
      <c r="AJ80" s="223"/>
      <c r="AK80" s="223"/>
      <c r="AL80" s="223"/>
      <c r="AM80" s="223"/>
      <c r="AN80" s="223"/>
      <c r="AO80" s="223"/>
      <c r="AP80" s="223"/>
      <c r="AQ80" s="223"/>
      <c r="AR80" s="223"/>
      <c r="AS80" s="223"/>
      <c r="AT80" s="223"/>
      <c r="AU80" s="223"/>
      <c r="AV80" s="223"/>
      <c r="AW80" s="223"/>
      <c r="AX80" s="223"/>
      <c r="AY80" s="223"/>
      <c r="AZ80" s="223"/>
      <c r="BA80" s="223"/>
      <c r="BB80" s="223"/>
      <c r="BC80" s="223"/>
      <c r="BD80" s="223"/>
      <c r="BE80" s="223"/>
      <c r="BF80" s="223"/>
      <c r="BG80" s="223"/>
      <c r="BH80" s="223"/>
      <c r="BI80" s="223"/>
      <c r="BJ80" s="223"/>
      <c r="BK80" s="223"/>
      <c r="BL80" s="223"/>
      <c r="BM80" s="223"/>
      <c r="BN80" s="223"/>
      <c r="BO80" s="223"/>
      <c r="BP80" s="223"/>
      <c r="BQ80" s="223"/>
      <c r="BR80" s="223"/>
      <c r="BS80" s="223"/>
      <c r="BT80" s="223"/>
      <c r="BU80" s="223"/>
      <c r="BV80" s="223"/>
      <c r="BW80" s="226"/>
      <c r="BX80" s="226"/>
      <c r="BY80" s="226"/>
      <c r="BZ80" s="226"/>
      <c r="CA80" s="226"/>
    </row>
    <row r="81" spans="1:83" x14ac:dyDescent="0.2">
      <c r="A81" s="224"/>
      <c r="B81" s="223"/>
      <c r="C81" s="224"/>
      <c r="D81" s="223"/>
      <c r="E81" s="225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96"/>
      <c r="AD81" s="296"/>
      <c r="AE81" s="296"/>
      <c r="AF81" s="296"/>
      <c r="AG81" s="296"/>
      <c r="AH81" s="296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223"/>
      <c r="BG81" s="223"/>
      <c r="BH81" s="223"/>
      <c r="BI81" s="223"/>
      <c r="BJ81" s="223"/>
      <c r="BK81" s="223"/>
      <c r="BL81" s="223"/>
      <c r="BM81" s="223"/>
      <c r="BN81" s="223"/>
      <c r="BO81" s="223"/>
      <c r="BP81" s="223"/>
      <c r="BQ81" s="223"/>
      <c r="BR81" s="223"/>
      <c r="BS81" s="223"/>
      <c r="BT81" s="223"/>
      <c r="BU81" s="223"/>
      <c r="BV81" s="223"/>
      <c r="BW81" s="226"/>
      <c r="BX81" s="226"/>
      <c r="BY81" s="226"/>
      <c r="BZ81" s="226"/>
      <c r="CA81" s="226"/>
    </row>
    <row r="82" spans="1:83" x14ac:dyDescent="0.2">
      <c r="A82" s="224"/>
      <c r="B82" s="223"/>
      <c r="C82" s="224"/>
      <c r="D82" s="223"/>
      <c r="E82" s="225"/>
      <c r="F82" s="223"/>
      <c r="G82" s="223"/>
      <c r="H82" s="298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  <c r="AQ82" s="223"/>
      <c r="AR82" s="223"/>
      <c r="AS82" s="223"/>
      <c r="AT82" s="223"/>
      <c r="AU82" s="223"/>
      <c r="AV82" s="223"/>
      <c r="AW82" s="223"/>
      <c r="AX82" s="223"/>
      <c r="AY82" s="223"/>
      <c r="AZ82" s="223"/>
      <c r="BA82" s="223"/>
      <c r="BB82" s="223"/>
      <c r="BC82" s="223"/>
      <c r="BD82" s="223"/>
      <c r="BE82" s="223"/>
      <c r="BF82" s="223"/>
      <c r="BG82" s="223"/>
      <c r="BH82" s="223"/>
      <c r="BI82" s="223"/>
      <c r="BJ82" s="223"/>
      <c r="BK82" s="223"/>
      <c r="BL82" s="223"/>
      <c r="BM82" s="223"/>
      <c r="BN82" s="223"/>
      <c r="BO82" s="223"/>
      <c r="BP82" s="223"/>
      <c r="BQ82" s="223"/>
      <c r="BR82" s="223"/>
      <c r="BS82" s="223"/>
      <c r="BT82" s="223"/>
      <c r="BU82" s="226"/>
      <c r="BV82" s="226"/>
      <c r="BW82" s="226"/>
      <c r="BX82" s="226"/>
      <c r="BY82" s="226"/>
      <c r="BZ82" s="226"/>
      <c r="CA82" s="226"/>
    </row>
    <row r="83" spans="1:83" x14ac:dyDescent="0.2">
      <c r="A83" s="224"/>
      <c r="B83" s="223"/>
      <c r="C83" s="224"/>
      <c r="D83" s="223"/>
      <c r="E83" s="225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  <c r="AQ83" s="223"/>
      <c r="AR83" s="223"/>
      <c r="AS83" s="223"/>
      <c r="AT83" s="223"/>
      <c r="AU83" s="223"/>
      <c r="AV83" s="223"/>
      <c r="AW83" s="223"/>
      <c r="AX83" s="223"/>
      <c r="AY83" s="223"/>
      <c r="AZ83" s="223"/>
      <c r="BA83" s="223"/>
      <c r="BB83" s="223"/>
      <c r="BC83" s="223"/>
      <c r="BD83" s="223"/>
      <c r="BE83" s="223"/>
      <c r="BF83" s="223"/>
      <c r="BG83" s="223"/>
      <c r="BH83" s="223"/>
      <c r="BI83" s="223"/>
      <c r="BJ83" s="223"/>
      <c r="BK83" s="223"/>
      <c r="BL83" s="223"/>
      <c r="BM83" s="223"/>
      <c r="BN83" s="223"/>
      <c r="BO83" s="223"/>
      <c r="BP83" s="223"/>
      <c r="BQ83" s="223"/>
      <c r="BR83" s="223"/>
      <c r="BS83" s="223"/>
      <c r="BT83" s="223"/>
      <c r="BU83" s="226"/>
      <c r="BV83" s="226"/>
      <c r="BW83" s="226"/>
      <c r="BX83" s="226"/>
      <c r="BY83" s="226"/>
      <c r="BZ83" s="226"/>
      <c r="CA83" s="226"/>
    </row>
    <row r="84" spans="1:83" x14ac:dyDescent="0.2">
      <c r="A84" s="224"/>
      <c r="B84" s="223"/>
      <c r="C84" s="224"/>
      <c r="D84" s="223"/>
      <c r="E84" s="225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  <c r="AQ84" s="223"/>
      <c r="AR84" s="223"/>
      <c r="AS84" s="223"/>
      <c r="AT84" s="223"/>
      <c r="AU84" s="223"/>
      <c r="AV84" s="223"/>
      <c r="AW84" s="223"/>
      <c r="AX84" s="223"/>
      <c r="AY84" s="223"/>
      <c r="AZ84" s="223"/>
      <c r="BA84" s="223"/>
      <c r="BB84" s="223"/>
      <c r="BC84" s="223"/>
      <c r="BD84" s="223"/>
      <c r="BE84" s="223"/>
      <c r="BF84" s="223"/>
      <c r="BG84" s="223"/>
      <c r="BH84" s="223"/>
      <c r="BI84" s="223"/>
      <c r="BJ84" s="223"/>
      <c r="BK84" s="223"/>
      <c r="BL84" s="223"/>
      <c r="BM84" s="223"/>
      <c r="BN84" s="223"/>
      <c r="BO84" s="223"/>
      <c r="BP84" s="223"/>
      <c r="BQ84" s="223"/>
      <c r="BR84" s="223"/>
      <c r="BS84" s="223"/>
      <c r="BT84" s="226"/>
      <c r="BU84" s="226"/>
      <c r="BV84" s="226"/>
      <c r="BW84" s="226"/>
      <c r="BX84" s="226"/>
      <c r="BY84" s="226"/>
      <c r="BZ84" s="226"/>
      <c r="CA84" s="226"/>
    </row>
    <row r="85" spans="1:83" ht="18" x14ac:dyDescent="0.25">
      <c r="A85" s="397" t="s">
        <v>453</v>
      </c>
      <c r="B85" s="223"/>
      <c r="C85" s="224"/>
      <c r="D85" s="223"/>
      <c r="E85" s="225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3"/>
      <c r="AS85" s="223"/>
      <c r="AT85" s="223"/>
      <c r="AU85" s="223"/>
      <c r="AV85" s="223"/>
      <c r="AW85" s="223"/>
      <c r="AX85" s="223"/>
      <c r="AY85" s="223"/>
      <c r="AZ85" s="223"/>
      <c r="BA85" s="223"/>
      <c r="BB85" s="223"/>
      <c r="BC85" s="223"/>
      <c r="BD85" s="223"/>
      <c r="BE85" s="223"/>
      <c r="BF85" s="223"/>
      <c r="BG85" s="223"/>
      <c r="BH85" s="223"/>
      <c r="BI85" s="223"/>
      <c r="BJ85" s="223"/>
      <c r="BK85" s="223"/>
      <c r="BL85" s="223"/>
      <c r="BM85" s="223"/>
      <c r="BN85" s="223"/>
      <c r="BO85" s="223"/>
      <c r="BP85" s="223"/>
      <c r="BQ85" s="223"/>
      <c r="BR85" s="223"/>
      <c r="BS85" s="223"/>
      <c r="BT85" s="226"/>
      <c r="BU85" s="226"/>
      <c r="BV85" s="226"/>
      <c r="BW85" s="226"/>
      <c r="BX85" s="226"/>
      <c r="BY85" s="226"/>
      <c r="BZ85" s="226"/>
      <c r="CA85" s="226"/>
    </row>
    <row r="86" spans="1:83" s="157" customFormat="1" ht="35.1" customHeight="1" x14ac:dyDescent="0.25">
      <c r="A86" s="401" t="s">
        <v>13</v>
      </c>
      <c r="B86" s="401"/>
      <c r="C86" s="401"/>
      <c r="D86" s="401"/>
      <c r="E86" s="401"/>
      <c r="F86" s="401"/>
      <c r="G86" s="401"/>
      <c r="H86" s="401"/>
      <c r="I86" s="401"/>
      <c r="J86" s="402" t="s">
        <v>226</v>
      </c>
      <c r="K86" s="404" t="s">
        <v>228</v>
      </c>
      <c r="L86" s="405"/>
      <c r="M86" s="406" t="s">
        <v>473</v>
      </c>
      <c r="N86" s="407"/>
      <c r="O86" s="407"/>
      <c r="P86" s="407"/>
      <c r="Q86" s="407"/>
      <c r="R86" s="407"/>
      <c r="S86" s="407"/>
      <c r="T86" s="407"/>
      <c r="U86" s="407"/>
      <c r="V86" s="407"/>
      <c r="W86" s="407"/>
      <c r="X86" s="407"/>
      <c r="Y86" s="407"/>
      <c r="Z86" s="407"/>
      <c r="AA86" s="407"/>
      <c r="AB86" s="407"/>
      <c r="AC86" s="407"/>
      <c r="AD86" s="407"/>
      <c r="AE86" s="407"/>
      <c r="AF86" s="408" t="s">
        <v>236</v>
      </c>
      <c r="AG86" s="408"/>
      <c r="AH86" s="408"/>
      <c r="AI86" s="408"/>
      <c r="AJ86" s="408"/>
      <c r="AK86" s="408"/>
      <c r="AL86" s="408"/>
      <c r="AM86" s="408"/>
      <c r="AN86" s="408"/>
      <c r="AO86" s="408"/>
      <c r="AP86" s="408"/>
      <c r="AQ86" s="408"/>
      <c r="AR86" s="408"/>
      <c r="AS86" s="410" t="s">
        <v>240</v>
      </c>
      <c r="AT86" s="410"/>
      <c r="AU86" s="410"/>
      <c r="AV86" s="411" t="s">
        <v>242</v>
      </c>
      <c r="AW86" s="411"/>
      <c r="AX86" s="411"/>
      <c r="AY86" s="412" t="s">
        <v>244</v>
      </c>
      <c r="AZ86" s="412"/>
      <c r="BA86" s="412"/>
      <c r="BB86" s="412"/>
      <c r="BC86" s="412"/>
      <c r="BD86" s="412"/>
      <c r="BE86" s="412"/>
      <c r="BF86" s="412"/>
      <c r="BG86" s="412"/>
      <c r="BH86" s="412"/>
      <c r="BI86" s="413" t="s">
        <v>245</v>
      </c>
      <c r="BJ86" s="414"/>
      <c r="BK86" s="414"/>
      <c r="BL86" s="414"/>
      <c r="BM86" s="415"/>
      <c r="BN86" s="416" t="s">
        <v>247</v>
      </c>
      <c r="BO86" s="416"/>
      <c r="BP86" s="416"/>
      <c r="BQ86" s="416"/>
      <c r="BR86" s="416"/>
      <c r="BS86" s="416"/>
      <c r="BT86" s="226"/>
      <c r="BU86" s="226"/>
      <c r="BV86" s="226"/>
      <c r="BW86" s="226"/>
      <c r="BX86" s="226"/>
      <c r="BY86" s="226"/>
      <c r="BZ86" s="226"/>
      <c r="CA86" s="226"/>
    </row>
    <row r="87" spans="1:83" s="157" customFormat="1" ht="35.1" customHeight="1" x14ac:dyDescent="0.25">
      <c r="A87" s="401"/>
      <c r="B87" s="401"/>
      <c r="C87" s="401"/>
      <c r="D87" s="401"/>
      <c r="E87" s="401"/>
      <c r="F87" s="401"/>
      <c r="G87" s="401"/>
      <c r="H87" s="401"/>
      <c r="I87" s="401"/>
      <c r="J87" s="403"/>
      <c r="K87" s="404" t="s">
        <v>229</v>
      </c>
      <c r="L87" s="405"/>
      <c r="M87" s="407" t="s">
        <v>471</v>
      </c>
      <c r="N87" s="407"/>
      <c r="O87" s="407"/>
      <c r="P87" s="407"/>
      <c r="Q87" s="407"/>
      <c r="R87" s="407"/>
      <c r="S87" s="407"/>
      <c r="T87" s="407"/>
      <c r="U87" s="407"/>
      <c r="V87" s="407"/>
      <c r="W87" s="407"/>
      <c r="X87" s="407"/>
      <c r="Y87" s="409" t="s">
        <v>472</v>
      </c>
      <c r="Z87" s="409"/>
      <c r="AA87" s="409"/>
      <c r="AB87" s="409"/>
      <c r="AC87" s="409"/>
      <c r="AD87" s="409"/>
      <c r="AE87" s="409"/>
      <c r="AF87" s="399" t="s">
        <v>237</v>
      </c>
      <c r="AG87" s="399"/>
      <c r="AH87" s="399"/>
      <c r="AI87" s="399"/>
      <c r="AJ87" s="399"/>
      <c r="AK87" s="399"/>
      <c r="AL87" s="399"/>
      <c r="AM87" s="408" t="s">
        <v>238</v>
      </c>
      <c r="AN87" s="408"/>
      <c r="AO87" s="408"/>
      <c r="AP87" s="408"/>
      <c r="AQ87" s="408"/>
      <c r="AR87" s="300" t="s">
        <v>239</v>
      </c>
      <c r="AS87" s="410" t="s">
        <v>241</v>
      </c>
      <c r="AT87" s="410"/>
      <c r="AU87" s="410"/>
      <c r="AV87" s="411" t="s">
        <v>243</v>
      </c>
      <c r="AW87" s="411"/>
      <c r="AX87" s="411"/>
      <c r="AY87" s="412"/>
      <c r="AZ87" s="412"/>
      <c r="BA87" s="412"/>
      <c r="BB87" s="412"/>
      <c r="BC87" s="412"/>
      <c r="BD87" s="412"/>
      <c r="BE87" s="412"/>
      <c r="BF87" s="412"/>
      <c r="BG87" s="412"/>
      <c r="BH87" s="412"/>
      <c r="BI87" s="413" t="s">
        <v>246</v>
      </c>
      <c r="BJ87" s="414"/>
      <c r="BK87" s="414"/>
      <c r="BL87" s="414"/>
      <c r="BM87" s="415"/>
      <c r="BN87" s="416" t="s">
        <v>248</v>
      </c>
      <c r="BO87" s="416"/>
      <c r="BP87" s="416"/>
      <c r="BQ87" s="416"/>
      <c r="BR87" s="416"/>
      <c r="BS87" s="416"/>
      <c r="BT87" s="226"/>
      <c r="BU87" s="226"/>
      <c r="BV87" s="417" t="s">
        <v>441</v>
      </c>
      <c r="BW87" s="417"/>
      <c r="BX87" s="417"/>
      <c r="BY87" s="417"/>
      <c r="BZ87" s="417"/>
      <c r="CA87" s="417"/>
    </row>
    <row r="88" spans="1:83" s="137" customFormat="1" ht="221.25" customHeight="1" x14ac:dyDescent="0.2">
      <c r="A88" s="299" t="s">
        <v>5</v>
      </c>
      <c r="B88" s="228" t="s">
        <v>7</v>
      </c>
      <c r="C88" s="228" t="s">
        <v>94</v>
      </c>
      <c r="D88" s="228" t="s">
        <v>6</v>
      </c>
      <c r="E88" s="228" t="s">
        <v>14</v>
      </c>
      <c r="F88" s="228" t="s">
        <v>16</v>
      </c>
      <c r="G88" s="228" t="s">
        <v>17</v>
      </c>
      <c r="H88" s="228" t="s">
        <v>33</v>
      </c>
      <c r="I88" s="228" t="s">
        <v>25</v>
      </c>
      <c r="J88" s="229" t="s">
        <v>227</v>
      </c>
      <c r="K88" s="230" t="s">
        <v>449</v>
      </c>
      <c r="L88" s="230" t="s">
        <v>450</v>
      </c>
      <c r="M88" s="231" t="s">
        <v>455</v>
      </c>
      <c r="N88" s="231" t="s">
        <v>456</v>
      </c>
      <c r="O88" s="231" t="s">
        <v>457</v>
      </c>
      <c r="P88" s="231" t="s">
        <v>458</v>
      </c>
      <c r="Q88" s="231" t="s">
        <v>459</v>
      </c>
      <c r="R88" s="231" t="s">
        <v>467</v>
      </c>
      <c r="S88" s="231" t="s">
        <v>468</v>
      </c>
      <c r="T88" s="231" t="s">
        <v>64</v>
      </c>
      <c r="U88" s="231" t="s">
        <v>65</v>
      </c>
      <c r="V88" s="231" t="s">
        <v>460</v>
      </c>
      <c r="W88" s="231" t="s">
        <v>461</v>
      </c>
      <c r="X88" s="232" t="s">
        <v>462</v>
      </c>
      <c r="Y88" s="233" t="s">
        <v>470</v>
      </c>
      <c r="Z88" s="233" t="s">
        <v>115</v>
      </c>
      <c r="AA88" s="233" t="s">
        <v>469</v>
      </c>
      <c r="AB88" s="233" t="s">
        <v>463</v>
      </c>
      <c r="AC88" s="233" t="s">
        <v>464</v>
      </c>
      <c r="AD88" s="233" t="s">
        <v>465</v>
      </c>
      <c r="AE88" s="233" t="s">
        <v>466</v>
      </c>
      <c r="AF88" s="234" t="s">
        <v>474</v>
      </c>
      <c r="AG88" s="234" t="s">
        <v>475</v>
      </c>
      <c r="AH88" s="234" t="s">
        <v>476</v>
      </c>
      <c r="AI88" s="234" t="s">
        <v>194</v>
      </c>
      <c r="AJ88" s="234" t="s">
        <v>207</v>
      </c>
      <c r="AK88" s="234" t="s">
        <v>208</v>
      </c>
      <c r="AL88" s="234" t="s">
        <v>209</v>
      </c>
      <c r="AM88" s="235" t="s">
        <v>210</v>
      </c>
      <c r="AN88" s="235" t="s">
        <v>480</v>
      </c>
      <c r="AO88" s="235" t="s">
        <v>481</v>
      </c>
      <c r="AP88" s="235" t="s">
        <v>213</v>
      </c>
      <c r="AQ88" s="235" t="s">
        <v>214</v>
      </c>
      <c r="AR88" s="235" t="s">
        <v>39</v>
      </c>
      <c r="AS88" s="236" t="s">
        <v>99</v>
      </c>
      <c r="AT88" s="236" t="s">
        <v>215</v>
      </c>
      <c r="AU88" s="236" t="s">
        <v>216</v>
      </c>
      <c r="AV88" s="237" t="s">
        <v>68</v>
      </c>
      <c r="AW88" s="237" t="s">
        <v>217</v>
      </c>
      <c r="AX88" s="237" t="s">
        <v>218</v>
      </c>
      <c r="AY88" s="238" t="s">
        <v>451</v>
      </c>
      <c r="AZ88" s="238" t="s">
        <v>219</v>
      </c>
      <c r="BA88" s="238" t="s">
        <v>221</v>
      </c>
      <c r="BB88" s="238" t="s">
        <v>220</v>
      </c>
      <c r="BC88" s="238" t="s">
        <v>222</v>
      </c>
      <c r="BD88" s="238" t="s">
        <v>482</v>
      </c>
      <c r="BE88" s="238" t="s">
        <v>224</v>
      </c>
      <c r="BF88" s="238" t="s">
        <v>75</v>
      </c>
      <c r="BG88" s="238" t="s">
        <v>225</v>
      </c>
      <c r="BH88" s="239" t="s">
        <v>452</v>
      </c>
      <c r="BI88" s="240" t="s">
        <v>252</v>
      </c>
      <c r="BJ88" s="240" t="s">
        <v>77</v>
      </c>
      <c r="BK88" s="240" t="s">
        <v>78</v>
      </c>
      <c r="BL88" s="240" t="s">
        <v>253</v>
      </c>
      <c r="BM88" s="240" t="s">
        <v>254</v>
      </c>
      <c r="BN88" s="241" t="s">
        <v>81</v>
      </c>
      <c r="BO88" s="241" t="s">
        <v>82</v>
      </c>
      <c r="BP88" s="241" t="s">
        <v>83</v>
      </c>
      <c r="BQ88" s="241" t="s">
        <v>84</v>
      </c>
      <c r="BR88" s="242" t="s">
        <v>86</v>
      </c>
      <c r="BS88" s="242" t="s">
        <v>87</v>
      </c>
      <c r="BT88" s="243" t="s">
        <v>88</v>
      </c>
      <c r="BU88" s="244" t="s">
        <v>89</v>
      </c>
      <c r="BV88" s="245" t="s">
        <v>442</v>
      </c>
      <c r="BW88" s="301" t="s">
        <v>445</v>
      </c>
      <c r="BX88" s="245" t="s">
        <v>443</v>
      </c>
      <c r="BY88" s="301" t="s">
        <v>445</v>
      </c>
      <c r="BZ88" s="245" t="s">
        <v>444</v>
      </c>
      <c r="CA88" s="301" t="s">
        <v>445</v>
      </c>
    </row>
    <row r="89" spans="1:83" x14ac:dyDescent="0.2">
      <c r="A89" s="224"/>
      <c r="B89" s="223"/>
      <c r="C89" s="224"/>
      <c r="D89" s="223"/>
      <c r="E89" s="225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23"/>
      <c r="AR89" s="223"/>
      <c r="AS89" s="223"/>
      <c r="AT89" s="223"/>
      <c r="AU89" s="223"/>
      <c r="AV89" s="223"/>
      <c r="AW89" s="223"/>
      <c r="AX89" s="223"/>
      <c r="AY89" s="223"/>
      <c r="AZ89" s="223"/>
      <c r="BA89" s="223"/>
      <c r="BB89" s="223"/>
      <c r="BC89" s="223"/>
      <c r="BD89" s="223"/>
      <c r="BE89" s="223"/>
      <c r="BF89" s="223"/>
      <c r="BG89" s="223"/>
      <c r="BH89" s="223"/>
      <c r="BI89" s="223"/>
      <c r="BJ89" s="223"/>
      <c r="BK89" s="223"/>
      <c r="BL89" s="223"/>
      <c r="BM89" s="223"/>
      <c r="BN89" s="223"/>
      <c r="BO89" s="223"/>
      <c r="BP89" s="223"/>
      <c r="BQ89" s="223"/>
      <c r="BR89" s="223"/>
      <c r="BS89" s="223"/>
      <c r="BT89" s="223"/>
      <c r="BU89" s="223"/>
      <c r="BV89" s="226"/>
      <c r="BW89" s="226"/>
      <c r="BX89" s="226"/>
      <c r="BY89" s="226"/>
      <c r="BZ89" s="226"/>
      <c r="CA89" s="226"/>
    </row>
    <row r="90" spans="1:83" s="137" customFormat="1" ht="56.25" customHeight="1" x14ac:dyDescent="0.2">
      <c r="A90" s="247" t="s">
        <v>2</v>
      </c>
      <c r="B90" s="248" t="s">
        <v>180</v>
      </c>
      <c r="C90" s="249">
        <v>2020</v>
      </c>
      <c r="D90" s="250" t="s">
        <v>9</v>
      </c>
      <c r="E90" s="251" t="s">
        <v>15</v>
      </c>
      <c r="F90" s="252"/>
      <c r="G90" s="253">
        <v>12</v>
      </c>
      <c r="H90" s="253">
        <v>1</v>
      </c>
      <c r="I90" s="253">
        <v>12</v>
      </c>
      <c r="J90" s="254"/>
      <c r="K90" s="255">
        <v>3</v>
      </c>
      <c r="L90" s="255" t="s">
        <v>12</v>
      </c>
      <c r="M90" s="305">
        <v>16</v>
      </c>
      <c r="N90" s="305">
        <f>M90-O90</f>
        <v>16</v>
      </c>
      <c r="O90" s="256">
        <v>0</v>
      </c>
      <c r="P90" s="257">
        <f>N90/M90</f>
        <v>1</v>
      </c>
      <c r="Q90" s="307">
        <f>O90/M90</f>
        <v>0</v>
      </c>
      <c r="R90" s="258">
        <v>16</v>
      </c>
      <c r="S90" s="257">
        <f>R90/M90</f>
        <v>1</v>
      </c>
      <c r="T90" s="256"/>
      <c r="U90" s="259">
        <v>10</v>
      </c>
      <c r="V90" s="259">
        <v>10</v>
      </c>
      <c r="W90" s="260">
        <f>V90/U90</f>
        <v>1</v>
      </c>
      <c r="X90" s="259" t="s">
        <v>190</v>
      </c>
      <c r="Y90" s="261">
        <v>22</v>
      </c>
      <c r="Z90" s="261">
        <v>20</v>
      </c>
      <c r="AA90" s="262">
        <f>Z90/Y90</f>
        <v>0.90909090909090906</v>
      </c>
      <c r="AB90" s="263">
        <v>2</v>
      </c>
      <c r="AC90" s="264">
        <f>AB90/Y90</f>
        <v>9.0909090909090912E-2</v>
      </c>
      <c r="AD90" s="263">
        <v>21</v>
      </c>
      <c r="AE90" s="308">
        <f>AD90/Y90</f>
        <v>0.95454545454545459</v>
      </c>
      <c r="AF90" s="265">
        <v>36</v>
      </c>
      <c r="AG90" s="266">
        <v>10</v>
      </c>
      <c r="AH90" s="266">
        <v>2</v>
      </c>
      <c r="AI90" s="267" t="s">
        <v>190</v>
      </c>
      <c r="AJ90" s="266" t="s">
        <v>438</v>
      </c>
      <c r="AK90" s="269" t="s">
        <v>190</v>
      </c>
      <c r="AL90" s="269" t="s">
        <v>190</v>
      </c>
      <c r="AM90" s="270">
        <v>1</v>
      </c>
      <c r="AN90" s="235">
        <v>19</v>
      </c>
      <c r="AO90" s="235">
        <v>18</v>
      </c>
      <c r="AP90" s="235">
        <v>21</v>
      </c>
      <c r="AQ90" s="235">
        <v>16</v>
      </c>
      <c r="AR90" s="267" t="s">
        <v>190</v>
      </c>
      <c r="AS90" s="272">
        <v>12</v>
      </c>
      <c r="AT90" s="398">
        <f>SUM(AS90:AS93)</f>
        <v>29</v>
      </c>
      <c r="AU90" s="398">
        <f>AT90/4</f>
        <v>7.25</v>
      </c>
      <c r="AV90" s="273">
        <v>13</v>
      </c>
      <c r="AW90" s="274">
        <f>AS90/AV90</f>
        <v>0.92307692307692313</v>
      </c>
      <c r="AX90" s="275" t="s">
        <v>190</v>
      </c>
      <c r="AY90" s="276">
        <v>15343.28</v>
      </c>
      <c r="AZ90" s="276">
        <f>AY90*0.1</f>
        <v>1534.3280000000002</v>
      </c>
      <c r="BA90" s="276">
        <f>AZ90*AV90*2</f>
        <v>39892.528000000006</v>
      </c>
      <c r="BB90" s="276">
        <f>AY90/12*0.5*18</f>
        <v>11507.460000000001</v>
      </c>
      <c r="BC90" s="276">
        <f>BB90*AS90</f>
        <v>138089.52000000002</v>
      </c>
      <c r="BD90" s="276">
        <f>(BA90+BC90)/3*1.1141</f>
        <v>66096.599892266677</v>
      </c>
      <c r="BE90" s="278">
        <v>6</v>
      </c>
      <c r="BF90" s="278" t="s">
        <v>11</v>
      </c>
      <c r="BG90" s="278">
        <v>1</v>
      </c>
      <c r="BH90" s="286">
        <v>5</v>
      </c>
      <c r="BI90" s="280" t="s">
        <v>438</v>
      </c>
      <c r="BJ90" s="280" t="s">
        <v>96</v>
      </c>
      <c r="BK90" s="280" t="s">
        <v>97</v>
      </c>
      <c r="BL90" s="280" t="s">
        <v>98</v>
      </c>
      <c r="BM90" s="280" t="s">
        <v>98</v>
      </c>
      <c r="BN90" s="281" t="s">
        <v>12</v>
      </c>
      <c r="BO90" s="281">
        <v>95</v>
      </c>
      <c r="BP90" s="281">
        <v>24</v>
      </c>
      <c r="BQ90" s="281">
        <v>24</v>
      </c>
      <c r="BR90" s="281" t="s">
        <v>12</v>
      </c>
      <c r="BS90" s="281" t="s">
        <v>12</v>
      </c>
      <c r="BT90" s="284" t="s">
        <v>12</v>
      </c>
      <c r="BU90" s="284" t="s">
        <v>12</v>
      </c>
      <c r="BV90" s="284" t="s">
        <v>11</v>
      </c>
      <c r="BW90" s="284"/>
      <c r="BX90" s="284" t="s">
        <v>12</v>
      </c>
      <c r="BY90" s="303" t="s">
        <v>486</v>
      </c>
      <c r="BZ90" s="284" t="s">
        <v>11</v>
      </c>
      <c r="CA90" s="284"/>
      <c r="CB90"/>
      <c r="CC90"/>
      <c r="CD90"/>
      <c r="CE90"/>
    </row>
    <row r="91" spans="1:83" s="137" customFormat="1" ht="45" customHeight="1" x14ac:dyDescent="0.2">
      <c r="A91" s="247" t="s">
        <v>3</v>
      </c>
      <c r="B91" s="248" t="s">
        <v>180</v>
      </c>
      <c r="C91" s="249">
        <v>2020</v>
      </c>
      <c r="D91" s="250" t="s">
        <v>10</v>
      </c>
      <c r="E91" s="251" t="s">
        <v>15</v>
      </c>
      <c r="F91" s="252"/>
      <c r="G91" s="253">
        <v>13</v>
      </c>
      <c r="H91" s="253">
        <v>1</v>
      </c>
      <c r="I91" s="253">
        <v>13</v>
      </c>
      <c r="J91" s="285"/>
      <c r="K91" s="255">
        <v>1</v>
      </c>
      <c r="L91" s="255" t="s">
        <v>12</v>
      </c>
      <c r="M91" s="305">
        <v>16</v>
      </c>
      <c r="N91" s="305">
        <v>15</v>
      </c>
      <c r="O91" s="256">
        <v>1</v>
      </c>
      <c r="P91" s="257">
        <f t="shared" ref="P91:P93" si="44">N91/M91</f>
        <v>0.9375</v>
      </c>
      <c r="Q91" s="307">
        <f t="shared" ref="Q91:Q93" si="45">O91/M91</f>
        <v>6.25E-2</v>
      </c>
      <c r="R91" s="258">
        <v>13</v>
      </c>
      <c r="S91" s="257">
        <f>R91/M91</f>
        <v>0.8125</v>
      </c>
      <c r="T91" s="256"/>
      <c r="U91" s="259">
        <v>3</v>
      </c>
      <c r="V91" s="259">
        <v>3</v>
      </c>
      <c r="W91" s="260">
        <f t="shared" ref="W91:W93" si="46">V91/U91</f>
        <v>1</v>
      </c>
      <c r="X91" s="259" t="s">
        <v>190</v>
      </c>
      <c r="Y91" s="261">
        <v>20</v>
      </c>
      <c r="Z91" s="261">
        <v>19</v>
      </c>
      <c r="AA91" s="262">
        <f>Z91/Y91</f>
        <v>0.95</v>
      </c>
      <c r="AB91" s="263">
        <v>1</v>
      </c>
      <c r="AC91" s="264">
        <f>AB91/Y91</f>
        <v>0.05</v>
      </c>
      <c r="AD91" s="263">
        <v>14</v>
      </c>
      <c r="AE91" s="308">
        <f t="shared" ref="AE91:AE93" si="47">AD91/Y91</f>
        <v>0.7</v>
      </c>
      <c r="AF91" s="265">
        <v>19</v>
      </c>
      <c r="AG91" s="266">
        <v>13</v>
      </c>
      <c r="AH91" s="266">
        <v>0</v>
      </c>
      <c r="AI91" s="267" t="s">
        <v>190</v>
      </c>
      <c r="AJ91" s="266" t="s">
        <v>438</v>
      </c>
      <c r="AK91" s="268" t="s">
        <v>190</v>
      </c>
      <c r="AL91" s="269" t="s">
        <v>190</v>
      </c>
      <c r="AM91" s="270">
        <v>1</v>
      </c>
      <c r="AN91" s="235">
        <v>19</v>
      </c>
      <c r="AO91" s="235">
        <v>19</v>
      </c>
      <c r="AP91" s="235">
        <v>19</v>
      </c>
      <c r="AQ91" s="235">
        <v>19</v>
      </c>
      <c r="AR91" s="267" t="s">
        <v>190</v>
      </c>
      <c r="AS91" s="272">
        <v>5</v>
      </c>
      <c r="AT91" s="398"/>
      <c r="AU91" s="398"/>
      <c r="AV91" s="273">
        <v>5</v>
      </c>
      <c r="AW91" s="274">
        <f>AS91/AV91</f>
        <v>1</v>
      </c>
      <c r="AX91" s="275" t="s">
        <v>190</v>
      </c>
      <c r="AY91" s="276">
        <v>15343.28</v>
      </c>
      <c r="AZ91" s="276">
        <f t="shared" ref="AZ91:AZ93" si="48">AY91*0.1</f>
        <v>1534.3280000000002</v>
      </c>
      <c r="BA91" s="276">
        <f>AZ91*AV91*3</f>
        <v>23014.920000000006</v>
      </c>
      <c r="BB91" s="276">
        <f t="shared" ref="BB91:BB93" si="49">AY91/12*0.5*18</f>
        <v>11507.460000000001</v>
      </c>
      <c r="BC91" s="276">
        <f>BB91*AS91</f>
        <v>57537.3</v>
      </c>
      <c r="BD91" s="276">
        <f>(BA91+BC91)/4*1.1141</f>
        <v>22435.807075500001</v>
      </c>
      <c r="BE91" s="278">
        <v>6</v>
      </c>
      <c r="BF91" s="278" t="s">
        <v>11</v>
      </c>
      <c r="BG91" s="278">
        <v>0</v>
      </c>
      <c r="BH91" s="286">
        <v>5</v>
      </c>
      <c r="BI91" s="280" t="s">
        <v>438</v>
      </c>
      <c r="BJ91" s="280" t="s">
        <v>96</v>
      </c>
      <c r="BK91" s="280" t="s">
        <v>97</v>
      </c>
      <c r="BL91" s="280" t="s">
        <v>98</v>
      </c>
      <c r="BM91" s="280" t="s">
        <v>98</v>
      </c>
      <c r="BN91" s="281" t="s">
        <v>12</v>
      </c>
      <c r="BO91" s="281">
        <v>84</v>
      </c>
      <c r="BP91" s="281">
        <v>20</v>
      </c>
      <c r="BQ91" s="281">
        <v>20</v>
      </c>
      <c r="BR91" s="281" t="s">
        <v>12</v>
      </c>
      <c r="BS91" s="281" t="s">
        <v>12</v>
      </c>
      <c r="BT91" s="284" t="s">
        <v>12</v>
      </c>
      <c r="BU91" s="284" t="s">
        <v>12</v>
      </c>
      <c r="BV91" s="284" t="s">
        <v>12</v>
      </c>
      <c r="BW91" s="303" t="s">
        <v>514</v>
      </c>
      <c r="BX91" s="284" t="s">
        <v>11</v>
      </c>
      <c r="BY91" s="304"/>
      <c r="BZ91" s="284" t="s">
        <v>11</v>
      </c>
      <c r="CA91" s="284"/>
      <c r="CB91"/>
      <c r="CC91"/>
      <c r="CD91"/>
      <c r="CE91"/>
    </row>
    <row r="92" spans="1:83" s="137" customFormat="1" ht="45" customHeight="1" x14ac:dyDescent="0.2">
      <c r="A92" s="247" t="s">
        <v>4</v>
      </c>
      <c r="B92" s="248" t="s">
        <v>180</v>
      </c>
      <c r="C92" s="249">
        <v>2020</v>
      </c>
      <c r="D92" s="250" t="s">
        <v>0</v>
      </c>
      <c r="E92" s="251" t="s">
        <v>15</v>
      </c>
      <c r="F92" s="252"/>
      <c r="G92" s="253">
        <v>13</v>
      </c>
      <c r="H92" s="253">
        <v>1</v>
      </c>
      <c r="I92" s="253">
        <v>13</v>
      </c>
      <c r="J92" s="285"/>
      <c r="K92" s="255">
        <v>1</v>
      </c>
      <c r="L92" s="255" t="s">
        <v>12</v>
      </c>
      <c r="M92" s="305">
        <v>16</v>
      </c>
      <c r="N92" s="305">
        <v>16</v>
      </c>
      <c r="O92" s="256">
        <v>0</v>
      </c>
      <c r="P92" s="257">
        <f t="shared" si="44"/>
        <v>1</v>
      </c>
      <c r="Q92" s="307">
        <f t="shared" si="45"/>
        <v>0</v>
      </c>
      <c r="R92" s="258">
        <v>14</v>
      </c>
      <c r="S92" s="257">
        <f>R92/M92</f>
        <v>0.875</v>
      </c>
      <c r="T92" s="256"/>
      <c r="U92" s="259">
        <v>3</v>
      </c>
      <c r="V92" s="259">
        <v>3</v>
      </c>
      <c r="W92" s="260">
        <f t="shared" si="46"/>
        <v>1</v>
      </c>
      <c r="X92" s="259" t="s">
        <v>190</v>
      </c>
      <c r="Y92" s="261">
        <v>22</v>
      </c>
      <c r="Z92" s="261">
        <v>21</v>
      </c>
      <c r="AA92" s="262">
        <f>Z92/Y92</f>
        <v>0.95454545454545459</v>
      </c>
      <c r="AB92" s="263">
        <v>1</v>
      </c>
      <c r="AC92" s="264">
        <f>AB92/Y92</f>
        <v>4.5454545454545456E-2</v>
      </c>
      <c r="AD92" s="263">
        <v>18</v>
      </c>
      <c r="AE92" s="308">
        <f t="shared" si="47"/>
        <v>0.81818181818181823</v>
      </c>
      <c r="AF92" s="287">
        <v>35</v>
      </c>
      <c r="AG92" s="266">
        <v>25</v>
      </c>
      <c r="AH92" s="268">
        <v>2</v>
      </c>
      <c r="AI92" s="267" t="s">
        <v>190</v>
      </c>
      <c r="AJ92" s="266" t="s">
        <v>438</v>
      </c>
      <c r="AK92" s="268" t="s">
        <v>190</v>
      </c>
      <c r="AL92" s="269" t="s">
        <v>190</v>
      </c>
      <c r="AM92" s="270">
        <v>1</v>
      </c>
      <c r="AN92" s="235">
        <v>19</v>
      </c>
      <c r="AO92" s="235">
        <v>19</v>
      </c>
      <c r="AP92" s="235">
        <v>21</v>
      </c>
      <c r="AQ92" s="235">
        <v>18</v>
      </c>
      <c r="AR92" s="267" t="s">
        <v>190</v>
      </c>
      <c r="AS92" s="272">
        <v>7</v>
      </c>
      <c r="AT92" s="398"/>
      <c r="AU92" s="398"/>
      <c r="AV92" s="273">
        <v>8</v>
      </c>
      <c r="AW92" s="274">
        <f>AS92/AV92</f>
        <v>0.875</v>
      </c>
      <c r="AX92" s="275" t="s">
        <v>190</v>
      </c>
      <c r="AY92" s="276">
        <v>15343.28</v>
      </c>
      <c r="AZ92" s="276">
        <f t="shared" si="48"/>
        <v>1534.3280000000002</v>
      </c>
      <c r="BA92" s="276">
        <f>AZ92*AV92*3</f>
        <v>36823.872000000003</v>
      </c>
      <c r="BB92" s="276">
        <f t="shared" si="49"/>
        <v>11507.460000000001</v>
      </c>
      <c r="BC92" s="276">
        <f>BB92*AS92</f>
        <v>80552.22</v>
      </c>
      <c r="BD92" s="276">
        <f>(BA92+BC92)/4*1.1141</f>
        <v>32692.176024300003</v>
      </c>
      <c r="BE92" s="278">
        <v>6</v>
      </c>
      <c r="BF92" s="278" t="s">
        <v>11</v>
      </c>
      <c r="BG92" s="278">
        <v>1</v>
      </c>
      <c r="BH92" s="286">
        <v>5</v>
      </c>
      <c r="BI92" s="280" t="s">
        <v>438</v>
      </c>
      <c r="BJ92" s="280" t="s">
        <v>96</v>
      </c>
      <c r="BK92" s="280" t="s">
        <v>97</v>
      </c>
      <c r="BL92" s="280" t="s">
        <v>98</v>
      </c>
      <c r="BM92" s="280" t="s">
        <v>98</v>
      </c>
      <c r="BN92" s="281" t="s">
        <v>12</v>
      </c>
      <c r="BO92" s="281">
        <v>96</v>
      </c>
      <c r="BP92" s="281">
        <v>28</v>
      </c>
      <c r="BQ92" s="281">
        <v>28</v>
      </c>
      <c r="BR92" s="281" t="s">
        <v>12</v>
      </c>
      <c r="BS92" s="281" t="s">
        <v>12</v>
      </c>
      <c r="BT92" s="284" t="s">
        <v>12</v>
      </c>
      <c r="BU92" s="284" t="s">
        <v>12</v>
      </c>
      <c r="BV92" s="284" t="s">
        <v>12</v>
      </c>
      <c r="BW92" s="303" t="s">
        <v>485</v>
      </c>
      <c r="BX92" s="284" t="s">
        <v>12</v>
      </c>
      <c r="BY92" s="303" t="s">
        <v>486</v>
      </c>
      <c r="BZ92" s="284" t="s">
        <v>11</v>
      </c>
      <c r="CA92" s="284"/>
      <c r="CB92"/>
      <c r="CC92"/>
      <c r="CD92"/>
      <c r="CE92"/>
    </row>
    <row r="93" spans="1:83" s="137" customFormat="1" ht="82.5" customHeight="1" x14ac:dyDescent="0.2">
      <c r="A93" s="247" t="s">
        <v>1</v>
      </c>
      <c r="B93" s="248" t="s">
        <v>180</v>
      </c>
      <c r="C93" s="249">
        <v>2020</v>
      </c>
      <c r="D93" s="250" t="s">
        <v>454</v>
      </c>
      <c r="E93" s="251" t="s">
        <v>15</v>
      </c>
      <c r="F93" s="252"/>
      <c r="G93" s="253">
        <v>14</v>
      </c>
      <c r="H93" s="253">
        <v>1</v>
      </c>
      <c r="I93" s="253">
        <v>14</v>
      </c>
      <c r="J93" s="289"/>
      <c r="K93" s="290">
        <v>1</v>
      </c>
      <c r="L93" s="255" t="s">
        <v>12</v>
      </c>
      <c r="M93" s="306">
        <v>16</v>
      </c>
      <c r="N93" s="306">
        <v>14</v>
      </c>
      <c r="O93" s="256">
        <v>2</v>
      </c>
      <c r="P93" s="257">
        <f t="shared" si="44"/>
        <v>0.875</v>
      </c>
      <c r="Q93" s="307">
        <f t="shared" si="45"/>
        <v>0.125</v>
      </c>
      <c r="R93" s="258">
        <v>10</v>
      </c>
      <c r="S93" s="257">
        <f>R93/M93</f>
        <v>0.625</v>
      </c>
      <c r="T93" s="291"/>
      <c r="U93" s="259">
        <v>3</v>
      </c>
      <c r="V93" s="259">
        <v>3</v>
      </c>
      <c r="W93" s="260">
        <f t="shared" si="46"/>
        <v>1</v>
      </c>
      <c r="X93" s="259" t="s">
        <v>190</v>
      </c>
      <c r="Y93" s="261">
        <v>18</v>
      </c>
      <c r="Z93" s="263">
        <v>16</v>
      </c>
      <c r="AA93" s="262">
        <f>Z93/Y93</f>
        <v>0.88888888888888884</v>
      </c>
      <c r="AB93" s="263">
        <v>2</v>
      </c>
      <c r="AC93" s="264">
        <f>AB93/Y93</f>
        <v>0.1111111111111111</v>
      </c>
      <c r="AD93" s="263">
        <v>10</v>
      </c>
      <c r="AE93" s="308">
        <f t="shared" si="47"/>
        <v>0.55555555555555558</v>
      </c>
      <c r="AF93" s="287">
        <v>25</v>
      </c>
      <c r="AG93" s="266">
        <v>5</v>
      </c>
      <c r="AH93" s="268">
        <v>3</v>
      </c>
      <c r="AI93" s="267" t="s">
        <v>190</v>
      </c>
      <c r="AJ93" s="268" t="s">
        <v>190</v>
      </c>
      <c r="AK93" s="268" t="s">
        <v>190</v>
      </c>
      <c r="AL93" s="269" t="s">
        <v>190</v>
      </c>
      <c r="AM93" s="270">
        <v>1</v>
      </c>
      <c r="AN93" s="235">
        <v>13</v>
      </c>
      <c r="AO93" s="235">
        <v>15</v>
      </c>
      <c r="AP93" s="235">
        <v>17</v>
      </c>
      <c r="AQ93" s="235">
        <v>11</v>
      </c>
      <c r="AR93" s="267" t="s">
        <v>190</v>
      </c>
      <c r="AS93" s="272">
        <v>5</v>
      </c>
      <c r="AT93" s="398"/>
      <c r="AU93" s="398"/>
      <c r="AV93" s="273">
        <v>6</v>
      </c>
      <c r="AW93" s="274">
        <f>AS93/AV93</f>
        <v>0.83333333333333337</v>
      </c>
      <c r="AX93" s="275" t="s">
        <v>190</v>
      </c>
      <c r="AY93" s="276">
        <v>15343.28</v>
      </c>
      <c r="AZ93" s="276">
        <f t="shared" si="48"/>
        <v>1534.3280000000002</v>
      </c>
      <c r="BA93" s="276">
        <f>AZ93*AV93*3</f>
        <v>27617.904000000002</v>
      </c>
      <c r="BB93" s="276">
        <f t="shared" si="49"/>
        <v>11507.460000000001</v>
      </c>
      <c r="BC93" s="276">
        <f>BB93*AS93</f>
        <v>57537.3</v>
      </c>
      <c r="BD93" s="276">
        <f>(BA93+BC93)/4*1.1141</f>
        <v>23717.8531941</v>
      </c>
      <c r="BE93" s="278">
        <v>6</v>
      </c>
      <c r="BF93" s="278" t="s">
        <v>11</v>
      </c>
      <c r="BG93" s="278">
        <v>0</v>
      </c>
      <c r="BH93" s="292">
        <v>5</v>
      </c>
      <c r="BI93" s="280" t="s">
        <v>438</v>
      </c>
      <c r="BJ93" s="280" t="s">
        <v>96</v>
      </c>
      <c r="BK93" s="280" t="s">
        <v>97</v>
      </c>
      <c r="BL93" s="280" t="s">
        <v>98</v>
      </c>
      <c r="BM93" s="280" t="s">
        <v>98</v>
      </c>
      <c r="BN93" s="281" t="s">
        <v>12</v>
      </c>
      <c r="BO93" s="281">
        <v>80</v>
      </c>
      <c r="BP93" s="281">
        <v>14</v>
      </c>
      <c r="BQ93" s="281">
        <v>14</v>
      </c>
      <c r="BR93" s="281" t="s">
        <v>12</v>
      </c>
      <c r="BS93" s="281" t="s">
        <v>12</v>
      </c>
      <c r="BT93" s="284" t="s">
        <v>12</v>
      </c>
      <c r="BU93" s="284" t="s">
        <v>12</v>
      </c>
      <c r="BV93" s="284" t="s">
        <v>12</v>
      </c>
      <c r="BW93" s="303" t="s">
        <v>484</v>
      </c>
      <c r="BX93" s="284" t="s">
        <v>11</v>
      </c>
      <c r="BY93" s="284"/>
      <c r="BZ93" s="284" t="s">
        <v>11</v>
      </c>
      <c r="CA93" s="284"/>
      <c r="CB93"/>
      <c r="CC93"/>
      <c r="CD93"/>
      <c r="CE93"/>
    </row>
    <row r="94" spans="1:83" x14ac:dyDescent="0.2">
      <c r="A94" s="224"/>
      <c r="B94" s="223"/>
      <c r="C94" s="224"/>
      <c r="D94" s="223"/>
      <c r="E94" s="225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  <c r="AQ94" s="223"/>
      <c r="AR94" s="223"/>
      <c r="AS94" s="223"/>
      <c r="AT94" s="223"/>
      <c r="AU94" s="223"/>
      <c r="AV94" s="223"/>
      <c r="AW94" s="223"/>
      <c r="AX94" s="223"/>
      <c r="AY94" s="223"/>
      <c r="AZ94" s="223"/>
      <c r="BA94" s="223"/>
      <c r="BB94" s="223"/>
      <c r="BC94" s="223"/>
      <c r="BD94" s="223"/>
      <c r="BE94" s="223"/>
      <c r="BF94" s="223"/>
      <c r="BG94" s="223"/>
      <c r="BH94" s="223"/>
      <c r="BI94" s="223"/>
      <c r="BJ94" s="223"/>
      <c r="BK94" s="223"/>
      <c r="BL94" s="223"/>
      <c r="BM94" s="223"/>
      <c r="BN94" s="223"/>
      <c r="BO94" s="223"/>
      <c r="BP94" s="309" t="s">
        <v>483</v>
      </c>
      <c r="BQ94" s="223"/>
      <c r="BR94" s="223"/>
      <c r="BS94" s="223"/>
      <c r="BT94" s="223"/>
      <c r="BU94" s="223"/>
      <c r="BV94" s="223"/>
      <c r="BW94" s="223"/>
      <c r="BX94" s="226"/>
      <c r="BY94" s="226"/>
      <c r="BZ94" s="226"/>
      <c r="CA94" s="226"/>
    </row>
    <row r="95" spans="1:83" x14ac:dyDescent="0.2">
      <c r="A95" s="224"/>
      <c r="B95" s="223"/>
      <c r="C95" s="224"/>
      <c r="D95" s="223"/>
      <c r="E95" s="225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3"/>
      <c r="AN95" s="223"/>
      <c r="AO95" s="223"/>
      <c r="AP95" s="223"/>
      <c r="AQ95" s="223"/>
      <c r="AR95" s="223"/>
      <c r="AS95" s="223"/>
      <c r="AT95" s="223"/>
      <c r="AU95" s="223"/>
      <c r="AV95" s="223"/>
      <c r="AW95" s="223"/>
      <c r="AX95" s="223"/>
      <c r="AY95" s="223"/>
      <c r="AZ95" s="223"/>
      <c r="BA95" s="223"/>
      <c r="BB95" s="223"/>
      <c r="BC95" s="223"/>
      <c r="BD95" s="223"/>
      <c r="BE95" s="223"/>
      <c r="BF95" s="223"/>
      <c r="BG95" s="223"/>
      <c r="BH95" s="223"/>
      <c r="BI95" s="223"/>
      <c r="BJ95" s="223"/>
      <c r="BK95" s="223"/>
      <c r="BL95" s="223"/>
      <c r="BM95" s="223"/>
      <c r="BN95" s="223"/>
      <c r="BO95" s="223"/>
      <c r="BP95" s="223"/>
      <c r="BQ95" s="223"/>
      <c r="BR95" s="223"/>
      <c r="BS95" s="223"/>
      <c r="BT95" s="223"/>
      <c r="BU95" s="223"/>
      <c r="BV95" s="223"/>
      <c r="BW95" s="223"/>
      <c r="BX95" s="226"/>
      <c r="BY95" s="226"/>
      <c r="BZ95" s="226"/>
      <c r="CA95" s="226"/>
    </row>
    <row r="96" spans="1:83" x14ac:dyDescent="0.2">
      <c r="A96" s="224"/>
      <c r="B96" s="223"/>
      <c r="C96" s="224"/>
      <c r="D96" s="223"/>
      <c r="E96" s="225"/>
      <c r="F96" s="223"/>
      <c r="G96" s="223"/>
      <c r="H96" s="223"/>
      <c r="I96" s="223"/>
      <c r="J96" s="223"/>
      <c r="K96" s="223"/>
      <c r="L96" s="223"/>
      <c r="M96" s="223"/>
      <c r="N96" s="223"/>
      <c r="O96" s="29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6"/>
      <c r="AC96" s="226"/>
      <c r="AD96" s="226"/>
      <c r="AE96" s="226"/>
      <c r="AF96" s="226"/>
      <c r="AG96" s="226"/>
      <c r="AH96" s="226"/>
      <c r="AI96" s="226"/>
      <c r="AJ96" s="226"/>
      <c r="AK96" s="226"/>
      <c r="AL96" s="226"/>
      <c r="AM96" s="223"/>
      <c r="AN96" s="223"/>
      <c r="AO96" s="223"/>
      <c r="AP96" s="223"/>
      <c r="AQ96" s="223"/>
      <c r="AR96" s="223"/>
      <c r="AS96" s="223"/>
      <c r="AT96" s="223"/>
      <c r="AU96" s="223"/>
      <c r="AV96" s="223"/>
      <c r="AW96" s="223"/>
      <c r="AX96" s="223"/>
      <c r="AY96" s="223"/>
      <c r="AZ96" s="223"/>
      <c r="BA96" s="223"/>
      <c r="BB96" s="223"/>
      <c r="BC96" s="223"/>
      <c r="BD96" s="223"/>
      <c r="BE96" s="223"/>
      <c r="BF96" s="223"/>
      <c r="BG96" s="223"/>
      <c r="BH96" s="223"/>
      <c r="BI96" s="223"/>
      <c r="BJ96" s="223"/>
      <c r="BK96" s="223"/>
      <c r="BL96" s="223"/>
      <c r="BM96" s="223"/>
      <c r="BN96" s="223"/>
      <c r="BO96" s="223"/>
      <c r="BP96" s="223"/>
      <c r="BQ96" s="223"/>
      <c r="BR96" s="223"/>
      <c r="BS96" s="223"/>
      <c r="BT96" s="223"/>
      <c r="BU96" s="223"/>
      <c r="BV96" s="223"/>
      <c r="BW96" s="223"/>
      <c r="BX96" s="226"/>
      <c r="BY96" s="226"/>
      <c r="BZ96" s="226"/>
      <c r="CA96" s="226"/>
    </row>
    <row r="97" spans="1:79" x14ac:dyDescent="0.2">
      <c r="A97" s="224"/>
      <c r="B97" s="223"/>
      <c r="C97" s="224"/>
      <c r="D97" s="223"/>
      <c r="E97" s="225"/>
      <c r="F97" s="223"/>
      <c r="G97" s="223"/>
      <c r="H97" s="223"/>
      <c r="I97" s="223"/>
      <c r="J97" s="223"/>
      <c r="K97" s="223"/>
      <c r="L97" s="223"/>
      <c r="M97" s="223"/>
      <c r="N97" s="223"/>
      <c r="O97" s="29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6"/>
      <c r="AC97" s="226"/>
      <c r="AD97" s="226"/>
      <c r="AE97" s="226"/>
      <c r="AF97" s="399" t="s">
        <v>206</v>
      </c>
      <c r="AG97" s="399"/>
      <c r="AH97" s="399"/>
      <c r="AI97" s="226"/>
      <c r="AJ97" s="226"/>
      <c r="AK97" s="226"/>
      <c r="AL97" s="226"/>
      <c r="AM97" s="298" t="s">
        <v>437</v>
      </c>
      <c r="AN97" s="223"/>
      <c r="AO97" s="223"/>
      <c r="AP97" s="223"/>
      <c r="AQ97" s="223"/>
      <c r="AR97" s="223"/>
      <c r="AS97" s="223"/>
      <c r="AT97" s="223"/>
      <c r="AU97" s="223"/>
      <c r="AV97" s="223"/>
      <c r="AW97" s="223"/>
      <c r="AX97" s="223"/>
      <c r="AY97" s="223"/>
      <c r="AZ97" s="223"/>
      <c r="BA97" s="223"/>
      <c r="BB97" s="223"/>
      <c r="BC97" s="223"/>
      <c r="BD97" s="223"/>
      <c r="BE97" s="223"/>
      <c r="BF97" s="223"/>
      <c r="BG97" s="223"/>
      <c r="BH97" s="223"/>
      <c r="BI97" s="223"/>
      <c r="BJ97" s="223"/>
      <c r="BK97" s="223"/>
      <c r="BL97" s="223"/>
      <c r="BM97" s="223"/>
      <c r="BN97" s="223"/>
      <c r="BO97" s="223"/>
      <c r="BP97" s="223"/>
      <c r="BQ97" s="223"/>
      <c r="BR97" s="223"/>
      <c r="BS97" s="223"/>
      <c r="BT97" s="223"/>
      <c r="BU97" s="223"/>
      <c r="BV97" s="223"/>
      <c r="BW97" s="223"/>
      <c r="BX97" s="226"/>
      <c r="BY97" s="226"/>
      <c r="BZ97" s="226"/>
      <c r="CA97" s="226"/>
    </row>
    <row r="98" spans="1:79" x14ac:dyDescent="0.2">
      <c r="A98" s="224"/>
      <c r="B98" s="223"/>
      <c r="C98" s="224"/>
      <c r="D98" s="223"/>
      <c r="E98" s="225"/>
      <c r="F98" s="400" t="s">
        <v>440</v>
      </c>
      <c r="G98" s="400"/>
      <c r="H98" s="400"/>
      <c r="I98" s="400"/>
      <c r="J98" s="400"/>
      <c r="K98" s="400"/>
      <c r="L98" s="400"/>
      <c r="M98" s="400"/>
      <c r="N98" s="400"/>
      <c r="O98" s="400"/>
      <c r="P98" s="400"/>
      <c r="Q98" s="302" t="s">
        <v>439</v>
      </c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6"/>
      <c r="AC98" s="294" t="s">
        <v>138</v>
      </c>
      <c r="AD98" s="294" t="s">
        <v>202</v>
      </c>
      <c r="AE98" s="294" t="s">
        <v>195</v>
      </c>
      <c r="AF98" s="284">
        <v>29</v>
      </c>
      <c r="AG98" s="284">
        <v>10</v>
      </c>
      <c r="AH98" s="284">
        <v>2</v>
      </c>
      <c r="AI98" s="226"/>
      <c r="AJ98" s="226"/>
      <c r="AK98" s="226"/>
      <c r="AL98" s="226"/>
      <c r="AM98" s="223"/>
      <c r="AN98" s="223"/>
      <c r="AO98" s="223"/>
      <c r="AP98" s="223"/>
      <c r="AQ98" s="223"/>
      <c r="AR98" s="223"/>
      <c r="AS98" s="223"/>
      <c r="AT98" s="223"/>
      <c r="AU98" s="223"/>
      <c r="AV98" s="223"/>
      <c r="AW98" s="223"/>
      <c r="AX98" s="223"/>
      <c r="AY98" s="223"/>
      <c r="AZ98" s="223"/>
      <c r="BA98" s="223"/>
      <c r="BB98" s="223"/>
      <c r="BC98" s="223"/>
      <c r="BD98" s="223"/>
      <c r="BE98" s="223"/>
      <c r="BF98" s="223"/>
      <c r="BG98" s="223"/>
      <c r="BH98" s="223"/>
      <c r="BI98" s="223"/>
      <c r="BJ98" s="223"/>
      <c r="BK98" s="223"/>
      <c r="BL98" s="223"/>
      <c r="BM98" s="223"/>
      <c r="BN98" s="223"/>
      <c r="BO98" s="223"/>
      <c r="BP98" s="223"/>
      <c r="BQ98" s="223"/>
      <c r="BR98" s="223"/>
      <c r="BS98" s="223"/>
      <c r="BT98" s="223"/>
      <c r="BU98" s="223"/>
      <c r="BV98" s="223"/>
      <c r="BW98" s="223"/>
      <c r="BX98" s="226"/>
      <c r="BY98" s="226"/>
      <c r="BZ98" s="226"/>
      <c r="CA98" s="226"/>
    </row>
    <row r="99" spans="1:79" x14ac:dyDescent="0.2">
      <c r="A99" s="224"/>
      <c r="B99" s="223"/>
      <c r="C99" s="224"/>
      <c r="D99" s="223"/>
      <c r="E99" s="225"/>
      <c r="F99" s="223"/>
      <c r="G99" s="223"/>
      <c r="H99" s="223"/>
      <c r="I99" s="223"/>
      <c r="J99" s="223"/>
      <c r="K99" s="223"/>
      <c r="L99" s="223"/>
      <c r="M99" s="223"/>
      <c r="N99" s="223"/>
      <c r="O99" s="29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6"/>
      <c r="AC99" s="294" t="s">
        <v>199</v>
      </c>
      <c r="AD99" s="294" t="s">
        <v>477</v>
      </c>
      <c r="AE99" s="294" t="s">
        <v>478</v>
      </c>
      <c r="AF99" s="284">
        <v>19</v>
      </c>
      <c r="AG99" s="284">
        <v>14</v>
      </c>
      <c r="AH99" s="284">
        <v>0</v>
      </c>
      <c r="AI99" s="226"/>
      <c r="AJ99" s="226"/>
      <c r="AK99" s="226"/>
      <c r="AL99" s="226"/>
      <c r="AM99" s="295"/>
      <c r="AN99" s="223"/>
      <c r="AO99" s="223"/>
      <c r="AP99" s="223"/>
      <c r="AQ99" s="223"/>
      <c r="AR99" s="223"/>
      <c r="AS99" s="223"/>
      <c r="AT99" s="223"/>
      <c r="AU99" s="223"/>
      <c r="AV99" s="223"/>
      <c r="AW99" s="223"/>
      <c r="AX99" s="223"/>
      <c r="AY99" s="223"/>
      <c r="AZ99" s="223"/>
      <c r="BA99" s="223"/>
      <c r="BB99" s="223"/>
      <c r="BC99" s="223"/>
      <c r="BD99" s="223"/>
      <c r="BE99" s="223"/>
      <c r="BF99" s="223"/>
      <c r="BG99" s="223"/>
      <c r="BH99" s="223"/>
      <c r="BI99" s="223"/>
      <c r="BJ99" s="223"/>
      <c r="BK99" s="223"/>
      <c r="BL99" s="223"/>
      <c r="BM99" s="223"/>
      <c r="BN99" s="223"/>
      <c r="BO99" s="223"/>
      <c r="BP99" s="223"/>
      <c r="BQ99" s="223"/>
      <c r="BR99" s="223"/>
      <c r="BS99" s="223"/>
      <c r="BT99" s="223"/>
      <c r="BU99" s="223"/>
      <c r="BV99" s="223"/>
      <c r="BW99" s="223"/>
      <c r="BX99" s="226"/>
      <c r="BY99" s="226"/>
      <c r="BZ99" s="226"/>
      <c r="CA99" s="226"/>
    </row>
    <row r="100" spans="1:79" x14ac:dyDescent="0.2">
      <c r="A100" s="224"/>
      <c r="B100" s="223"/>
      <c r="C100" s="224"/>
      <c r="D100" s="223"/>
      <c r="E100" s="225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96" t="s">
        <v>200</v>
      </c>
      <c r="AD100" s="296" t="s">
        <v>204</v>
      </c>
      <c r="AE100" s="296" t="s">
        <v>197</v>
      </c>
      <c r="AF100" s="297">
        <v>30</v>
      </c>
      <c r="AG100" s="297">
        <v>6</v>
      </c>
      <c r="AH100" s="297">
        <v>0</v>
      </c>
      <c r="AI100" s="223"/>
      <c r="AJ100" s="223"/>
      <c r="AK100" s="223"/>
      <c r="AL100" s="223"/>
      <c r="AM100" s="223"/>
      <c r="AN100" s="223"/>
      <c r="AO100" s="223"/>
      <c r="AP100" s="223"/>
      <c r="AQ100" s="223"/>
      <c r="AR100" s="223"/>
      <c r="AS100" s="223"/>
      <c r="AT100" s="223"/>
      <c r="AU100" s="223"/>
      <c r="AV100" s="223"/>
      <c r="AW100" s="223"/>
      <c r="AX100" s="223"/>
      <c r="AY100" s="223"/>
      <c r="AZ100" s="223"/>
      <c r="BA100" s="223"/>
      <c r="BB100" s="223"/>
      <c r="BC100" s="223"/>
      <c r="BD100" s="223"/>
      <c r="BE100" s="223"/>
      <c r="BF100" s="223"/>
      <c r="BG100" s="223"/>
      <c r="BH100" s="223"/>
      <c r="BI100" s="223"/>
      <c r="BJ100" s="223"/>
      <c r="BK100" s="223"/>
      <c r="BL100" s="223"/>
      <c r="BM100" s="223"/>
      <c r="BN100" s="223"/>
      <c r="BO100" s="223"/>
      <c r="BP100" s="223"/>
      <c r="BQ100" s="223"/>
      <c r="BR100" s="223"/>
      <c r="BS100" s="223"/>
      <c r="BT100" s="223"/>
      <c r="BU100" s="223"/>
      <c r="BV100" s="223"/>
      <c r="BW100" s="226"/>
      <c r="BX100" s="226"/>
      <c r="BY100" s="226"/>
      <c r="BZ100" s="226"/>
      <c r="CA100" s="226"/>
    </row>
    <row r="101" spans="1:79" x14ac:dyDescent="0.2">
      <c r="A101" s="224"/>
      <c r="B101" s="223"/>
      <c r="C101" s="224"/>
      <c r="D101" s="223"/>
      <c r="E101" s="225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  <c r="AA101" s="223"/>
      <c r="AB101" s="223"/>
      <c r="AC101" s="296" t="s">
        <v>201</v>
      </c>
      <c r="AD101" s="296" t="s">
        <v>479</v>
      </c>
      <c r="AE101" s="296" t="s">
        <v>198</v>
      </c>
      <c r="AF101" s="297">
        <v>21</v>
      </c>
      <c r="AG101" s="297">
        <v>6</v>
      </c>
      <c r="AH101" s="297">
        <v>2</v>
      </c>
      <c r="AI101" s="223"/>
      <c r="AJ101" s="223"/>
      <c r="AK101" s="223"/>
      <c r="AL101" s="223"/>
      <c r="AM101" s="223"/>
      <c r="AN101" s="223"/>
      <c r="AO101" s="223"/>
      <c r="AP101" s="223"/>
      <c r="AQ101" s="223"/>
      <c r="AR101" s="223"/>
      <c r="AS101" s="223"/>
      <c r="AT101" s="223"/>
      <c r="AU101" s="223"/>
      <c r="AV101" s="223"/>
      <c r="AW101" s="223"/>
      <c r="AX101" s="223"/>
      <c r="AY101" s="223"/>
      <c r="AZ101" s="223"/>
      <c r="BA101" s="223"/>
      <c r="BB101" s="223"/>
      <c r="BC101" s="223"/>
      <c r="BD101" s="223"/>
      <c r="BE101" s="223"/>
      <c r="BF101" s="223"/>
      <c r="BG101" s="223"/>
      <c r="BH101" s="223"/>
      <c r="BI101" s="223"/>
      <c r="BJ101" s="223"/>
      <c r="BK101" s="223"/>
      <c r="BL101" s="223"/>
      <c r="BM101" s="223"/>
      <c r="BN101" s="223"/>
      <c r="BO101" s="223"/>
      <c r="BP101" s="223"/>
      <c r="BQ101" s="223"/>
      <c r="BR101" s="223"/>
      <c r="BS101" s="223"/>
      <c r="BT101" s="223"/>
      <c r="BU101" s="223"/>
      <c r="BV101" s="223"/>
      <c r="BW101" s="226"/>
      <c r="BX101" s="226"/>
      <c r="BY101" s="226"/>
      <c r="BZ101" s="226"/>
      <c r="CA101" s="226"/>
    </row>
    <row r="102" spans="1:79" x14ac:dyDescent="0.2">
      <c r="A102" s="224"/>
      <c r="B102" s="223"/>
      <c r="C102" s="224"/>
      <c r="D102" s="223"/>
      <c r="E102" s="225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96"/>
      <c r="AD102" s="296"/>
      <c r="AE102" s="296"/>
      <c r="AF102" s="296"/>
      <c r="AG102" s="296"/>
      <c r="AH102" s="296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3"/>
      <c r="AS102" s="223"/>
      <c r="AT102" s="223"/>
      <c r="AU102" s="223"/>
      <c r="AV102" s="223"/>
      <c r="AW102" s="223"/>
      <c r="AX102" s="223"/>
      <c r="AY102" s="223"/>
      <c r="AZ102" s="223"/>
      <c r="BA102" s="223"/>
      <c r="BB102" s="223"/>
      <c r="BC102" s="223"/>
      <c r="BD102" s="223"/>
      <c r="BE102" s="223"/>
      <c r="BF102" s="223"/>
      <c r="BG102" s="223"/>
      <c r="BH102" s="223"/>
      <c r="BI102" s="223"/>
      <c r="BJ102" s="223"/>
      <c r="BK102" s="223"/>
      <c r="BL102" s="223"/>
      <c r="BM102" s="223"/>
      <c r="BN102" s="223"/>
      <c r="BO102" s="223"/>
      <c r="BP102" s="223"/>
      <c r="BQ102" s="223"/>
      <c r="BR102" s="223"/>
      <c r="BS102" s="223"/>
      <c r="BT102" s="223"/>
      <c r="BU102" s="223"/>
      <c r="BV102" s="223"/>
      <c r="BW102" s="226"/>
      <c r="BX102" s="226"/>
      <c r="BY102" s="226"/>
      <c r="BZ102" s="226"/>
      <c r="CA102" s="226"/>
    </row>
    <row r="103" spans="1:79" x14ac:dyDescent="0.2">
      <c r="A103" s="224"/>
      <c r="B103" s="223"/>
      <c r="C103" s="224"/>
      <c r="D103" s="223"/>
      <c r="E103" s="225"/>
      <c r="F103" s="223"/>
      <c r="G103" s="223"/>
      <c r="H103" s="298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3"/>
      <c r="AL103" s="223"/>
      <c r="AM103" s="223"/>
      <c r="AN103" s="223"/>
      <c r="AO103" s="223"/>
      <c r="AP103" s="223"/>
      <c r="AQ103" s="223"/>
      <c r="AR103" s="223"/>
      <c r="AS103" s="223"/>
      <c r="AT103" s="223"/>
      <c r="AU103" s="223"/>
      <c r="AV103" s="223"/>
      <c r="AW103" s="223"/>
      <c r="AX103" s="223"/>
      <c r="AY103" s="223"/>
      <c r="AZ103" s="223"/>
      <c r="BA103" s="223"/>
      <c r="BB103" s="223"/>
      <c r="BC103" s="223"/>
      <c r="BD103" s="223"/>
      <c r="BE103" s="223"/>
      <c r="BF103" s="223"/>
      <c r="BG103" s="223"/>
      <c r="BH103" s="223"/>
      <c r="BI103" s="223"/>
      <c r="BJ103" s="223"/>
      <c r="BK103" s="223"/>
      <c r="BL103" s="223"/>
      <c r="BM103" s="223"/>
      <c r="BN103" s="223"/>
      <c r="BO103" s="223"/>
      <c r="BP103" s="223"/>
      <c r="BQ103" s="223"/>
      <c r="BR103" s="223"/>
      <c r="BS103" s="223"/>
      <c r="BT103" s="223"/>
      <c r="BU103" s="226"/>
      <c r="BV103" s="226"/>
      <c r="BW103" s="226"/>
      <c r="BX103" s="226"/>
      <c r="BY103" s="226"/>
      <c r="BZ103" s="226"/>
      <c r="CA103" s="226"/>
    </row>
    <row r="104" spans="1:79" x14ac:dyDescent="0.2">
      <c r="A104" s="224"/>
      <c r="B104" s="223"/>
      <c r="C104" s="224"/>
      <c r="D104" s="223"/>
      <c r="E104" s="225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3"/>
      <c r="AL104" s="223"/>
      <c r="AM104" s="223"/>
      <c r="AN104" s="223"/>
      <c r="AO104" s="223"/>
      <c r="AP104" s="223"/>
      <c r="AQ104" s="223"/>
      <c r="AR104" s="223"/>
      <c r="AS104" s="223"/>
      <c r="AT104" s="223"/>
      <c r="AU104" s="223"/>
      <c r="AV104" s="223"/>
      <c r="AW104" s="223"/>
      <c r="AX104" s="223"/>
      <c r="AY104" s="223"/>
      <c r="AZ104" s="223"/>
      <c r="BA104" s="223"/>
      <c r="BB104" s="223"/>
      <c r="BC104" s="223"/>
      <c r="BD104" s="223"/>
      <c r="BE104" s="223"/>
      <c r="BF104" s="223"/>
      <c r="BG104" s="223"/>
      <c r="BH104" s="223"/>
      <c r="BI104" s="223"/>
      <c r="BJ104" s="223"/>
      <c r="BK104" s="223"/>
      <c r="BL104" s="223"/>
      <c r="BM104" s="223"/>
      <c r="BN104" s="223"/>
      <c r="BO104" s="223"/>
      <c r="BP104" s="223"/>
      <c r="BQ104" s="223"/>
      <c r="BR104" s="223"/>
      <c r="BS104" s="223"/>
      <c r="BT104" s="226"/>
      <c r="BU104" s="226"/>
      <c r="BV104" s="226"/>
      <c r="BW104" s="226"/>
      <c r="BX104" s="226"/>
      <c r="BY104" s="226"/>
      <c r="BZ104" s="226"/>
      <c r="CA104" s="226"/>
    </row>
    <row r="105" spans="1:79" x14ac:dyDescent="0.2">
      <c r="A105" s="224"/>
      <c r="B105" s="223"/>
      <c r="C105" s="224"/>
      <c r="D105" s="223"/>
      <c r="E105" s="225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3"/>
      <c r="AL105" s="223"/>
      <c r="AM105" s="223"/>
      <c r="AN105" s="223"/>
      <c r="AO105" s="223"/>
      <c r="AP105" s="223"/>
      <c r="AQ105" s="223"/>
      <c r="AR105" s="223"/>
      <c r="AS105" s="223"/>
      <c r="AT105" s="223"/>
      <c r="AU105" s="223"/>
      <c r="AV105" s="223"/>
      <c r="AW105" s="223"/>
      <c r="AX105" s="223"/>
      <c r="AY105" s="223"/>
      <c r="AZ105" s="223"/>
      <c r="BA105" s="223"/>
      <c r="BB105" s="223"/>
      <c r="BC105" s="223"/>
      <c r="BD105" s="223"/>
      <c r="BE105" s="223"/>
      <c r="BF105" s="223"/>
      <c r="BG105" s="223"/>
      <c r="BH105" s="223"/>
      <c r="BI105" s="223"/>
      <c r="BJ105" s="223"/>
      <c r="BK105" s="223"/>
      <c r="BL105" s="223"/>
      <c r="BM105" s="223"/>
      <c r="BN105" s="223"/>
      <c r="BO105" s="223"/>
      <c r="BP105" s="223"/>
      <c r="BQ105" s="223"/>
      <c r="BR105" s="223"/>
      <c r="BS105" s="223"/>
      <c r="BT105" s="226"/>
      <c r="BU105" s="226"/>
      <c r="BV105" s="226"/>
      <c r="BW105" s="226"/>
      <c r="BX105" s="226"/>
      <c r="BY105" s="226"/>
      <c r="BZ105" s="226"/>
      <c r="CA105" s="226"/>
    </row>
    <row r="106" spans="1:79" ht="18" x14ac:dyDescent="0.25">
      <c r="A106" s="397" t="s">
        <v>515</v>
      </c>
      <c r="B106" s="223"/>
      <c r="C106" s="224"/>
      <c r="D106" s="223"/>
      <c r="E106" s="225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3"/>
      <c r="AL106" s="223"/>
      <c r="AM106" s="223"/>
      <c r="AN106" s="223"/>
      <c r="AO106" s="223"/>
      <c r="AP106" s="223"/>
      <c r="AQ106" s="223"/>
      <c r="AR106" s="223"/>
      <c r="AS106" s="223"/>
      <c r="AT106" s="223"/>
      <c r="AU106" s="223"/>
      <c r="AV106" s="223"/>
      <c r="AW106" s="223"/>
      <c r="AX106" s="223"/>
      <c r="AY106" s="223"/>
      <c r="AZ106" s="223"/>
      <c r="BA106" s="223"/>
      <c r="BB106" s="223"/>
      <c r="BC106" s="223"/>
      <c r="BD106" s="223"/>
      <c r="BE106" s="223"/>
      <c r="BF106" s="223"/>
      <c r="BG106" s="223"/>
      <c r="BH106" s="223"/>
      <c r="BI106" s="223"/>
      <c r="BJ106" s="223"/>
      <c r="BK106" s="223"/>
      <c r="BL106" s="223"/>
      <c r="BM106" s="223"/>
      <c r="BN106" s="223"/>
      <c r="BO106" s="223"/>
      <c r="BP106" s="223"/>
      <c r="BQ106" s="223"/>
      <c r="BR106" s="223"/>
      <c r="BS106" s="223"/>
      <c r="BT106" s="226"/>
      <c r="BU106" s="226"/>
      <c r="BV106" s="226"/>
      <c r="BW106" s="226"/>
      <c r="BX106" s="226"/>
      <c r="BY106" s="226"/>
      <c r="BZ106" s="226"/>
      <c r="CA106" s="226"/>
    </row>
    <row r="107" spans="1:79" x14ac:dyDescent="0.2">
      <c r="A107" s="401" t="s">
        <v>13</v>
      </c>
      <c r="B107" s="401"/>
      <c r="C107" s="401"/>
      <c r="D107" s="401"/>
      <c r="E107" s="401"/>
      <c r="F107" s="401"/>
      <c r="G107" s="401"/>
      <c r="H107" s="401"/>
      <c r="I107" s="401"/>
      <c r="J107" s="402" t="s">
        <v>226</v>
      </c>
      <c r="K107" s="404" t="s">
        <v>228</v>
      </c>
      <c r="L107" s="405"/>
      <c r="M107" s="406" t="s">
        <v>473</v>
      </c>
      <c r="N107" s="407"/>
      <c r="O107" s="407"/>
      <c r="P107" s="407"/>
      <c r="Q107" s="407"/>
      <c r="R107" s="407"/>
      <c r="S107" s="407"/>
      <c r="T107" s="407"/>
      <c r="U107" s="407"/>
      <c r="V107" s="407"/>
      <c r="W107" s="407"/>
      <c r="X107" s="407"/>
      <c r="Y107" s="407"/>
      <c r="Z107" s="407"/>
      <c r="AA107" s="407"/>
      <c r="AB107" s="407"/>
      <c r="AC107" s="407"/>
      <c r="AD107" s="407"/>
      <c r="AE107" s="407"/>
      <c r="AF107" s="408" t="s">
        <v>236</v>
      </c>
      <c r="AG107" s="408"/>
      <c r="AH107" s="408"/>
      <c r="AI107" s="408"/>
      <c r="AJ107" s="408"/>
      <c r="AK107" s="408"/>
      <c r="AL107" s="408"/>
      <c r="AM107" s="408"/>
      <c r="AN107" s="408"/>
      <c r="AO107" s="408"/>
      <c r="AP107" s="408"/>
      <c r="AQ107" s="408"/>
      <c r="AR107" s="408"/>
      <c r="AS107" s="410" t="s">
        <v>240</v>
      </c>
      <c r="AT107" s="410"/>
      <c r="AU107" s="410"/>
      <c r="AV107" s="411" t="s">
        <v>242</v>
      </c>
      <c r="AW107" s="411"/>
      <c r="AX107" s="411"/>
      <c r="AY107" s="412" t="s">
        <v>244</v>
      </c>
      <c r="AZ107" s="412"/>
      <c r="BA107" s="412"/>
      <c r="BB107" s="412"/>
      <c r="BC107" s="412"/>
      <c r="BD107" s="412"/>
      <c r="BE107" s="412"/>
      <c r="BF107" s="412"/>
      <c r="BG107" s="412"/>
      <c r="BH107" s="412"/>
      <c r="BI107" s="413" t="s">
        <v>245</v>
      </c>
      <c r="BJ107" s="414"/>
      <c r="BK107" s="414"/>
      <c r="BL107" s="414"/>
      <c r="BM107" s="415"/>
      <c r="BN107" s="416" t="s">
        <v>247</v>
      </c>
      <c r="BO107" s="416"/>
      <c r="BP107" s="416"/>
      <c r="BQ107" s="416"/>
      <c r="BR107" s="416"/>
      <c r="BS107" s="416"/>
      <c r="BT107" s="226"/>
      <c r="BU107" s="226"/>
      <c r="BV107" s="226"/>
      <c r="BW107" s="226"/>
      <c r="BX107" s="226"/>
      <c r="BY107" s="226"/>
      <c r="BZ107" s="226"/>
      <c r="CA107" s="226"/>
    </row>
    <row r="108" spans="1:79" x14ac:dyDescent="0.2">
      <c r="A108" s="401"/>
      <c r="B108" s="401"/>
      <c r="C108" s="401"/>
      <c r="D108" s="401"/>
      <c r="E108" s="401"/>
      <c r="F108" s="401"/>
      <c r="G108" s="401"/>
      <c r="H108" s="401"/>
      <c r="I108" s="401"/>
      <c r="J108" s="403"/>
      <c r="K108" s="404" t="s">
        <v>229</v>
      </c>
      <c r="L108" s="405"/>
      <c r="M108" s="407" t="s">
        <v>471</v>
      </c>
      <c r="N108" s="407"/>
      <c r="O108" s="407"/>
      <c r="P108" s="407"/>
      <c r="Q108" s="407"/>
      <c r="R108" s="407"/>
      <c r="S108" s="407"/>
      <c r="T108" s="407"/>
      <c r="U108" s="407"/>
      <c r="V108" s="407"/>
      <c r="W108" s="407"/>
      <c r="X108" s="407"/>
      <c r="Y108" s="409" t="s">
        <v>472</v>
      </c>
      <c r="Z108" s="409"/>
      <c r="AA108" s="409"/>
      <c r="AB108" s="409"/>
      <c r="AC108" s="409"/>
      <c r="AD108" s="409"/>
      <c r="AE108" s="409"/>
      <c r="AF108" s="399" t="s">
        <v>237</v>
      </c>
      <c r="AG108" s="399"/>
      <c r="AH108" s="399"/>
      <c r="AI108" s="399"/>
      <c r="AJ108" s="399"/>
      <c r="AK108" s="399"/>
      <c r="AL108" s="399"/>
      <c r="AM108" s="408" t="s">
        <v>238</v>
      </c>
      <c r="AN108" s="408"/>
      <c r="AO108" s="408"/>
      <c r="AP108" s="408"/>
      <c r="AQ108" s="408"/>
      <c r="AR108" s="312" t="s">
        <v>239</v>
      </c>
      <c r="AS108" s="410" t="s">
        <v>241</v>
      </c>
      <c r="AT108" s="410"/>
      <c r="AU108" s="410"/>
      <c r="AV108" s="411" t="s">
        <v>243</v>
      </c>
      <c r="AW108" s="411"/>
      <c r="AX108" s="411"/>
      <c r="AY108" s="412"/>
      <c r="AZ108" s="412"/>
      <c r="BA108" s="412"/>
      <c r="BB108" s="412"/>
      <c r="BC108" s="412"/>
      <c r="BD108" s="412"/>
      <c r="BE108" s="412"/>
      <c r="BF108" s="412"/>
      <c r="BG108" s="412"/>
      <c r="BH108" s="412"/>
      <c r="BI108" s="413" t="s">
        <v>246</v>
      </c>
      <c r="BJ108" s="414"/>
      <c r="BK108" s="414"/>
      <c r="BL108" s="414"/>
      <c r="BM108" s="415"/>
      <c r="BN108" s="416" t="s">
        <v>248</v>
      </c>
      <c r="BO108" s="416"/>
      <c r="BP108" s="416"/>
      <c r="BQ108" s="416"/>
      <c r="BR108" s="416"/>
      <c r="BS108" s="416"/>
      <c r="BT108" s="226"/>
      <c r="BU108" s="226"/>
      <c r="BV108" s="417" t="s">
        <v>441</v>
      </c>
      <c r="BW108" s="417"/>
      <c r="BX108" s="417"/>
      <c r="BY108" s="417"/>
      <c r="BZ108" s="417"/>
      <c r="CA108" s="417"/>
    </row>
    <row r="109" spans="1:79" ht="191.25" x14ac:dyDescent="0.2">
      <c r="A109" s="313" t="s">
        <v>5</v>
      </c>
      <c r="B109" s="228" t="s">
        <v>7</v>
      </c>
      <c r="C109" s="228" t="s">
        <v>94</v>
      </c>
      <c r="D109" s="228" t="s">
        <v>6</v>
      </c>
      <c r="E109" s="228" t="s">
        <v>14</v>
      </c>
      <c r="F109" s="228" t="s">
        <v>16</v>
      </c>
      <c r="G109" s="228" t="s">
        <v>17</v>
      </c>
      <c r="H109" s="228" t="s">
        <v>33</v>
      </c>
      <c r="I109" s="228" t="s">
        <v>25</v>
      </c>
      <c r="J109" s="229" t="s">
        <v>227</v>
      </c>
      <c r="K109" s="230" t="s">
        <v>449</v>
      </c>
      <c r="L109" s="230" t="s">
        <v>450</v>
      </c>
      <c r="M109" s="231" t="s">
        <v>455</v>
      </c>
      <c r="N109" s="231" t="s">
        <v>456</v>
      </c>
      <c r="O109" s="231" t="s">
        <v>457</v>
      </c>
      <c r="P109" s="231" t="s">
        <v>458</v>
      </c>
      <c r="Q109" s="231" t="s">
        <v>459</v>
      </c>
      <c r="R109" s="231" t="s">
        <v>467</v>
      </c>
      <c r="S109" s="231" t="s">
        <v>468</v>
      </c>
      <c r="T109" s="231" t="s">
        <v>64</v>
      </c>
      <c r="U109" s="231" t="s">
        <v>65</v>
      </c>
      <c r="V109" s="314" t="s">
        <v>460</v>
      </c>
      <c r="W109" s="231" t="s">
        <v>461</v>
      </c>
      <c r="X109" s="232" t="s">
        <v>462</v>
      </c>
      <c r="Y109" s="233" t="s">
        <v>470</v>
      </c>
      <c r="Z109" s="233" t="s">
        <v>115</v>
      </c>
      <c r="AA109" s="233" t="s">
        <v>469</v>
      </c>
      <c r="AB109" s="233" t="s">
        <v>463</v>
      </c>
      <c r="AC109" s="233" t="s">
        <v>464</v>
      </c>
      <c r="AD109" s="233" t="s">
        <v>465</v>
      </c>
      <c r="AE109" s="233" t="s">
        <v>466</v>
      </c>
      <c r="AF109" s="234" t="s">
        <v>516</v>
      </c>
      <c r="AG109" s="234" t="s">
        <v>517</v>
      </c>
      <c r="AH109" s="234" t="s">
        <v>518</v>
      </c>
      <c r="AI109" s="234" t="s">
        <v>194</v>
      </c>
      <c r="AJ109" s="234" t="s">
        <v>207</v>
      </c>
      <c r="AK109" s="234" t="s">
        <v>208</v>
      </c>
      <c r="AL109" s="234" t="s">
        <v>209</v>
      </c>
      <c r="AM109" s="235" t="s">
        <v>210</v>
      </c>
      <c r="AN109" s="235" t="s">
        <v>519</v>
      </c>
      <c r="AO109" s="235" t="s">
        <v>520</v>
      </c>
      <c r="AP109" s="235" t="s">
        <v>213</v>
      </c>
      <c r="AQ109" s="235" t="s">
        <v>214</v>
      </c>
      <c r="AR109" s="235" t="s">
        <v>39</v>
      </c>
      <c r="AS109" s="236" t="s">
        <v>99</v>
      </c>
      <c r="AT109" s="236" t="s">
        <v>215</v>
      </c>
      <c r="AU109" s="236" t="s">
        <v>216</v>
      </c>
      <c r="AV109" s="237" t="s">
        <v>68</v>
      </c>
      <c r="AW109" s="237" t="s">
        <v>217</v>
      </c>
      <c r="AX109" s="237" t="s">
        <v>218</v>
      </c>
      <c r="AY109" s="238" t="s">
        <v>451</v>
      </c>
      <c r="AZ109" s="238" t="s">
        <v>219</v>
      </c>
      <c r="BA109" s="238" t="s">
        <v>221</v>
      </c>
      <c r="BB109" s="238" t="s">
        <v>220</v>
      </c>
      <c r="BC109" s="238" t="s">
        <v>222</v>
      </c>
      <c r="BD109" s="238" t="s">
        <v>521</v>
      </c>
      <c r="BE109" s="238" t="s">
        <v>224</v>
      </c>
      <c r="BF109" s="238" t="s">
        <v>75</v>
      </c>
      <c r="BG109" s="238" t="s">
        <v>225</v>
      </c>
      <c r="BH109" s="239" t="s">
        <v>452</v>
      </c>
      <c r="BI109" s="240" t="s">
        <v>252</v>
      </c>
      <c r="BJ109" s="240" t="s">
        <v>77</v>
      </c>
      <c r="BK109" s="240" t="s">
        <v>78</v>
      </c>
      <c r="BL109" s="240" t="s">
        <v>253</v>
      </c>
      <c r="BM109" s="240" t="s">
        <v>254</v>
      </c>
      <c r="BN109" s="241" t="s">
        <v>81</v>
      </c>
      <c r="BO109" s="241" t="s">
        <v>82</v>
      </c>
      <c r="BP109" s="241" t="s">
        <v>83</v>
      </c>
      <c r="BQ109" s="241" t="s">
        <v>84</v>
      </c>
      <c r="BR109" s="242" t="s">
        <v>86</v>
      </c>
      <c r="BS109" s="242" t="s">
        <v>87</v>
      </c>
      <c r="BT109" s="243" t="s">
        <v>88</v>
      </c>
      <c r="BU109" s="244" t="s">
        <v>89</v>
      </c>
      <c r="BV109" s="245" t="s">
        <v>442</v>
      </c>
      <c r="BW109" s="310" t="s">
        <v>445</v>
      </c>
      <c r="BX109" s="245" t="s">
        <v>443</v>
      </c>
      <c r="BY109" s="310" t="s">
        <v>445</v>
      </c>
      <c r="BZ109" s="245" t="s">
        <v>444</v>
      </c>
      <c r="CA109" s="310" t="s">
        <v>445</v>
      </c>
    </row>
    <row r="110" spans="1:79" x14ac:dyDescent="0.2">
      <c r="A110" s="224"/>
      <c r="B110" s="223"/>
      <c r="C110" s="224"/>
      <c r="D110" s="223"/>
      <c r="E110" s="225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3"/>
      <c r="AL110" s="223"/>
      <c r="AM110" s="223"/>
      <c r="AN110" s="223"/>
      <c r="AO110" s="223"/>
      <c r="AP110" s="223"/>
      <c r="AQ110" s="223"/>
      <c r="AR110" s="223"/>
      <c r="AS110" s="223"/>
      <c r="AT110" s="223"/>
      <c r="AU110" s="223"/>
      <c r="AV110" s="223"/>
      <c r="AW110" s="223"/>
      <c r="AX110" s="223"/>
      <c r="AY110" s="223"/>
      <c r="AZ110" s="223"/>
      <c r="BA110" s="223"/>
      <c r="BB110" s="223"/>
      <c r="BC110" s="223"/>
      <c r="BD110" s="223"/>
      <c r="BE110" s="223"/>
      <c r="BF110" s="223"/>
      <c r="BG110" s="223"/>
      <c r="BH110" s="223"/>
      <c r="BI110" s="223"/>
      <c r="BJ110" s="223"/>
      <c r="BK110" s="223"/>
      <c r="BL110" s="223"/>
      <c r="BM110" s="223"/>
      <c r="BN110" s="223"/>
      <c r="BO110" s="223"/>
      <c r="BP110" s="223"/>
      <c r="BQ110" s="223"/>
      <c r="BR110" s="223"/>
      <c r="BS110" s="223"/>
      <c r="BT110" s="223"/>
      <c r="BU110" s="223"/>
      <c r="BV110" s="226"/>
      <c r="BW110" s="226"/>
      <c r="BX110" s="226"/>
      <c r="BY110" s="226"/>
      <c r="BZ110" s="226"/>
      <c r="CA110" s="226"/>
    </row>
    <row r="111" spans="1:79" ht="51" x14ac:dyDescent="0.2">
      <c r="A111" s="247" t="s">
        <v>2</v>
      </c>
      <c r="B111" s="248" t="s">
        <v>180</v>
      </c>
      <c r="C111" s="249">
        <v>2021</v>
      </c>
      <c r="D111" s="250" t="s">
        <v>9</v>
      </c>
      <c r="E111" s="251" t="s">
        <v>15</v>
      </c>
      <c r="F111" s="252"/>
      <c r="G111" s="253">
        <v>12</v>
      </c>
      <c r="H111" s="253">
        <v>1</v>
      </c>
      <c r="I111" s="253">
        <v>12</v>
      </c>
      <c r="J111" s="254"/>
      <c r="K111" s="255">
        <v>4</v>
      </c>
      <c r="L111" s="255" t="s">
        <v>11</v>
      </c>
      <c r="M111" s="305">
        <v>16</v>
      </c>
      <c r="N111" s="305">
        <f>M111-O111</f>
        <v>16</v>
      </c>
      <c r="O111" s="256">
        <v>0</v>
      </c>
      <c r="P111" s="257">
        <f>N111/M111</f>
        <v>1</v>
      </c>
      <c r="Q111" s="307">
        <f>O111/M111</f>
        <v>0</v>
      </c>
      <c r="R111" s="258">
        <v>16</v>
      </c>
      <c r="S111" s="257">
        <f>R111/M111</f>
        <v>1</v>
      </c>
      <c r="T111" s="256"/>
      <c r="U111" s="259">
        <v>12</v>
      </c>
      <c r="V111" s="259">
        <v>12</v>
      </c>
      <c r="W111" s="260">
        <f>V111/U111</f>
        <v>1</v>
      </c>
      <c r="X111" s="259" t="s">
        <v>190</v>
      </c>
      <c r="Y111" s="261">
        <v>22</v>
      </c>
      <c r="Z111" s="261">
        <v>21</v>
      </c>
      <c r="AA111" s="262">
        <f>Z111/Y111</f>
        <v>0.95454545454545459</v>
      </c>
      <c r="AB111" s="263">
        <v>1</v>
      </c>
      <c r="AC111" s="264">
        <f>AB111/Y111</f>
        <v>4.5454545454545456E-2</v>
      </c>
      <c r="AD111" s="263">
        <v>21</v>
      </c>
      <c r="AE111" s="308">
        <f>AD111/Y111</f>
        <v>0.95454545454545459</v>
      </c>
      <c r="AF111" s="265">
        <v>43</v>
      </c>
      <c r="AG111" s="266">
        <v>11</v>
      </c>
      <c r="AH111" s="266">
        <v>1</v>
      </c>
      <c r="AI111" s="267" t="s">
        <v>190</v>
      </c>
      <c r="AJ111" s="266" t="s">
        <v>438</v>
      </c>
      <c r="AK111" s="269" t="s">
        <v>190</v>
      </c>
      <c r="AL111" s="269" t="s">
        <v>190</v>
      </c>
      <c r="AM111" s="270">
        <v>1</v>
      </c>
      <c r="AN111" s="235">
        <v>19</v>
      </c>
      <c r="AO111" s="235">
        <v>19</v>
      </c>
      <c r="AP111" s="235">
        <v>21</v>
      </c>
      <c r="AQ111" s="235">
        <v>17</v>
      </c>
      <c r="AR111" s="267" t="s">
        <v>190</v>
      </c>
      <c r="AS111" s="311">
        <v>12</v>
      </c>
      <c r="AT111" s="398">
        <f>SUM(AS111:AS114)</f>
        <v>31</v>
      </c>
      <c r="AU111" s="398">
        <f>AT111/4</f>
        <v>7.75</v>
      </c>
      <c r="AV111" s="273">
        <v>13</v>
      </c>
      <c r="AW111" s="274">
        <f>AS111/AV111</f>
        <v>0.92307692307692313</v>
      </c>
      <c r="AX111" s="275" t="s">
        <v>190</v>
      </c>
      <c r="AY111" s="276">
        <v>15343.28</v>
      </c>
      <c r="AZ111" s="276">
        <f>AY111*0.1</f>
        <v>1534.3280000000002</v>
      </c>
      <c r="BA111" s="276">
        <f>AZ111*AV111*2</f>
        <v>39892.528000000006</v>
      </c>
      <c r="BB111" s="276">
        <f>AY111/12*0.5*18</f>
        <v>11507.460000000001</v>
      </c>
      <c r="BC111" s="276">
        <f>BB111*AS111</f>
        <v>138089.52000000002</v>
      </c>
      <c r="BD111" s="276">
        <f>'Importi banca dati MIUR-ACCRED.'!G31</f>
        <v>54616.100942000005</v>
      </c>
      <c r="BE111" s="278">
        <v>6</v>
      </c>
      <c r="BF111" s="278" t="s">
        <v>11</v>
      </c>
      <c r="BG111" s="278">
        <v>1</v>
      </c>
      <c r="BH111" s="286">
        <v>5</v>
      </c>
      <c r="BI111" s="280" t="s">
        <v>438</v>
      </c>
      <c r="BJ111" s="280" t="s">
        <v>96</v>
      </c>
      <c r="BK111" s="280" t="s">
        <v>97</v>
      </c>
      <c r="BL111" s="280" t="s">
        <v>98</v>
      </c>
      <c r="BM111" s="280" t="s">
        <v>98</v>
      </c>
      <c r="BN111" s="281" t="s">
        <v>12</v>
      </c>
      <c r="BO111" s="281">
        <v>95</v>
      </c>
      <c r="BP111" s="281">
        <v>24</v>
      </c>
      <c r="BQ111" s="281">
        <v>24</v>
      </c>
      <c r="BR111" s="281" t="s">
        <v>12</v>
      </c>
      <c r="BS111" s="281" t="s">
        <v>12</v>
      </c>
      <c r="BT111" s="284" t="s">
        <v>12</v>
      </c>
      <c r="BU111" s="284" t="s">
        <v>12</v>
      </c>
      <c r="BV111" s="284" t="s">
        <v>11</v>
      </c>
      <c r="BW111" s="284"/>
      <c r="BX111" s="284" t="s">
        <v>12</v>
      </c>
      <c r="BY111" s="303" t="s">
        <v>632</v>
      </c>
      <c r="BZ111" s="284" t="s">
        <v>11</v>
      </c>
      <c r="CA111" s="284"/>
    </row>
    <row r="112" spans="1:79" ht="51" x14ac:dyDescent="0.2">
      <c r="A112" s="247" t="s">
        <v>3</v>
      </c>
      <c r="B112" s="248" t="s">
        <v>180</v>
      </c>
      <c r="C112" s="249">
        <v>2021</v>
      </c>
      <c r="D112" s="250" t="s">
        <v>10</v>
      </c>
      <c r="E112" s="251" t="s">
        <v>15</v>
      </c>
      <c r="F112" s="252"/>
      <c r="G112" s="253">
        <v>13</v>
      </c>
      <c r="H112" s="253">
        <v>1</v>
      </c>
      <c r="I112" s="253">
        <v>13</v>
      </c>
      <c r="J112" s="285"/>
      <c r="K112" s="255">
        <v>2</v>
      </c>
      <c r="L112" s="255" t="s">
        <v>12</v>
      </c>
      <c r="M112" s="305">
        <v>16</v>
      </c>
      <c r="N112" s="305">
        <v>16</v>
      </c>
      <c r="O112" s="256">
        <v>0</v>
      </c>
      <c r="P112" s="257">
        <f t="shared" ref="P112:P114" si="50">N112/M112</f>
        <v>1</v>
      </c>
      <c r="Q112" s="307">
        <f t="shared" ref="Q112:Q114" si="51">O112/M112</f>
        <v>0</v>
      </c>
      <c r="R112" s="258">
        <v>14</v>
      </c>
      <c r="S112" s="257">
        <f>R112/M112</f>
        <v>0.875</v>
      </c>
      <c r="T112" s="256"/>
      <c r="U112" s="259">
        <v>5</v>
      </c>
      <c r="V112" s="259">
        <v>5</v>
      </c>
      <c r="W112" s="260">
        <f t="shared" ref="W112:W114" si="52">V112/U112</f>
        <v>1</v>
      </c>
      <c r="X112" s="259" t="s">
        <v>190</v>
      </c>
      <c r="Y112" s="256">
        <v>24</v>
      </c>
      <c r="Z112" s="256">
        <v>22</v>
      </c>
      <c r="AA112" s="262">
        <f>Z112/Y112</f>
        <v>0.91666666666666663</v>
      </c>
      <c r="AB112" s="263">
        <v>0</v>
      </c>
      <c r="AC112" s="264">
        <f>AB112/Y112</f>
        <v>0</v>
      </c>
      <c r="AD112" s="263">
        <v>15</v>
      </c>
      <c r="AE112" s="308">
        <f t="shared" ref="AE112:AE114" si="53">AD112/Y112</f>
        <v>0.625</v>
      </c>
      <c r="AF112" s="265">
        <v>21</v>
      </c>
      <c r="AG112" s="266">
        <v>15</v>
      </c>
      <c r="AH112" s="266">
        <v>0</v>
      </c>
      <c r="AI112" s="267" t="s">
        <v>190</v>
      </c>
      <c r="AJ112" s="266" t="s">
        <v>438</v>
      </c>
      <c r="AK112" s="268" t="s">
        <v>190</v>
      </c>
      <c r="AL112" s="269" t="s">
        <v>190</v>
      </c>
      <c r="AM112" s="270">
        <v>1</v>
      </c>
      <c r="AN112" s="235">
        <v>22</v>
      </c>
      <c r="AO112" s="235">
        <v>23</v>
      </c>
      <c r="AP112" s="235">
        <v>23</v>
      </c>
      <c r="AQ112" s="235">
        <v>22</v>
      </c>
      <c r="AR112" s="267" t="s">
        <v>190</v>
      </c>
      <c r="AS112" s="311">
        <v>7</v>
      </c>
      <c r="AT112" s="398"/>
      <c r="AU112" s="398"/>
      <c r="AV112" s="273">
        <v>7</v>
      </c>
      <c r="AW112" s="274">
        <f>AS112/AV112</f>
        <v>1</v>
      </c>
      <c r="AX112" s="275" t="s">
        <v>190</v>
      </c>
      <c r="AY112" s="276">
        <v>15343.28</v>
      </c>
      <c r="AZ112" s="276">
        <f t="shared" ref="AZ112:AZ114" si="54">AY112*0.1</f>
        <v>1534.3280000000002</v>
      </c>
      <c r="BA112" s="276">
        <f>AZ112*AV112*3</f>
        <v>32220.888000000006</v>
      </c>
      <c r="BB112" s="276">
        <f t="shared" ref="BB112:BB114" si="55">AY112/12*0.5*18</f>
        <v>11507.460000000001</v>
      </c>
      <c r="BC112" s="276">
        <f>BB112*AS112</f>
        <v>80552.22</v>
      </c>
      <c r="BD112" s="276">
        <f>'Importi banca dati MIUR-ACCRED.'!H31</f>
        <v>26838.435039000004</v>
      </c>
      <c r="BE112" s="278">
        <v>6</v>
      </c>
      <c r="BF112" s="278" t="s">
        <v>11</v>
      </c>
      <c r="BG112" s="278">
        <v>2</v>
      </c>
      <c r="BH112" s="286">
        <v>5</v>
      </c>
      <c r="BI112" s="280" t="s">
        <v>438</v>
      </c>
      <c r="BJ112" s="280" t="s">
        <v>96</v>
      </c>
      <c r="BK112" s="280" t="s">
        <v>97</v>
      </c>
      <c r="BL112" s="280" t="s">
        <v>98</v>
      </c>
      <c r="BM112" s="280" t="s">
        <v>98</v>
      </c>
      <c r="BN112" s="281" t="s">
        <v>12</v>
      </c>
      <c r="BO112" s="281">
        <v>90</v>
      </c>
      <c r="BP112" s="281">
        <v>19</v>
      </c>
      <c r="BQ112" s="281">
        <v>19</v>
      </c>
      <c r="BR112" s="281" t="s">
        <v>12</v>
      </c>
      <c r="BS112" s="281" t="s">
        <v>12</v>
      </c>
      <c r="BT112" s="284" t="s">
        <v>12</v>
      </c>
      <c r="BU112" s="284" t="s">
        <v>12</v>
      </c>
      <c r="BV112" s="284" t="s">
        <v>12</v>
      </c>
      <c r="BW112" s="303" t="s">
        <v>514</v>
      </c>
      <c r="BX112" s="284" t="s">
        <v>12</v>
      </c>
      <c r="BY112" s="303" t="s">
        <v>633</v>
      </c>
      <c r="BZ112" s="284" t="s">
        <v>11</v>
      </c>
      <c r="CA112" s="284"/>
    </row>
    <row r="113" spans="1:79" ht="63.75" x14ac:dyDescent="0.2">
      <c r="A113" s="247" t="s">
        <v>4</v>
      </c>
      <c r="B113" s="248" t="s">
        <v>180</v>
      </c>
      <c r="C113" s="249">
        <v>2021</v>
      </c>
      <c r="D113" s="250" t="s">
        <v>0</v>
      </c>
      <c r="E113" s="251" t="s">
        <v>15</v>
      </c>
      <c r="F113" s="252"/>
      <c r="G113" s="253">
        <v>13</v>
      </c>
      <c r="H113" s="253">
        <v>1</v>
      </c>
      <c r="I113" s="253">
        <v>13</v>
      </c>
      <c r="J113" s="285"/>
      <c r="K113" s="255">
        <v>1</v>
      </c>
      <c r="L113" s="255" t="s">
        <v>12</v>
      </c>
      <c r="M113" s="305">
        <v>16</v>
      </c>
      <c r="N113" s="305">
        <v>16</v>
      </c>
      <c r="O113" s="256">
        <v>0</v>
      </c>
      <c r="P113" s="257">
        <f t="shared" si="50"/>
        <v>1</v>
      </c>
      <c r="Q113" s="307">
        <f t="shared" si="51"/>
        <v>0</v>
      </c>
      <c r="R113" s="258">
        <v>14</v>
      </c>
      <c r="S113" s="257">
        <f>R113/M113</f>
        <v>0.875</v>
      </c>
      <c r="T113" s="256"/>
      <c r="U113" s="259">
        <v>3</v>
      </c>
      <c r="V113" s="259">
        <v>3</v>
      </c>
      <c r="W113" s="260">
        <f t="shared" si="52"/>
        <v>1</v>
      </c>
      <c r="X113" s="259" t="s">
        <v>190</v>
      </c>
      <c r="Y113" s="261">
        <v>23</v>
      </c>
      <c r="Z113" s="261">
        <v>22</v>
      </c>
      <c r="AA113" s="262">
        <f>Z113/Y113</f>
        <v>0.95652173913043481</v>
      </c>
      <c r="AB113" s="263">
        <v>0</v>
      </c>
      <c r="AC113" s="264">
        <f>AB113/Y113</f>
        <v>0</v>
      </c>
      <c r="AD113" s="263">
        <v>19</v>
      </c>
      <c r="AE113" s="308">
        <f t="shared" si="53"/>
        <v>0.82608695652173914</v>
      </c>
      <c r="AF113" s="287">
        <v>36</v>
      </c>
      <c r="AG113" s="266">
        <v>24</v>
      </c>
      <c r="AH113" s="268">
        <v>2</v>
      </c>
      <c r="AI113" s="267" t="s">
        <v>190</v>
      </c>
      <c r="AJ113" s="266" t="s">
        <v>438</v>
      </c>
      <c r="AK113" s="268" t="s">
        <v>190</v>
      </c>
      <c r="AL113" s="269" t="s">
        <v>190</v>
      </c>
      <c r="AM113" s="270">
        <v>1</v>
      </c>
      <c r="AN113" s="235">
        <v>20</v>
      </c>
      <c r="AO113" s="235">
        <v>18</v>
      </c>
      <c r="AP113" s="235">
        <v>22</v>
      </c>
      <c r="AQ113" s="235">
        <v>16</v>
      </c>
      <c r="AR113" s="267" t="s">
        <v>190</v>
      </c>
      <c r="AS113" s="311">
        <v>7</v>
      </c>
      <c r="AT113" s="398"/>
      <c r="AU113" s="398"/>
      <c r="AV113" s="273">
        <v>8</v>
      </c>
      <c r="AW113" s="274">
        <f>AS113/AV113</f>
        <v>0.875</v>
      </c>
      <c r="AX113" s="275" t="s">
        <v>190</v>
      </c>
      <c r="AY113" s="276">
        <v>15343.28</v>
      </c>
      <c r="AZ113" s="276">
        <f t="shared" si="54"/>
        <v>1534.3280000000002</v>
      </c>
      <c r="BA113" s="276">
        <f>AZ113*AV113*3</f>
        <v>36823.872000000003</v>
      </c>
      <c r="BB113" s="276">
        <f t="shared" si="55"/>
        <v>11507.460000000001</v>
      </c>
      <c r="BC113" s="276">
        <f>BB113*AS113</f>
        <v>80552.22</v>
      </c>
      <c r="BD113" s="276">
        <f>'Importi banca dati MIUR-ACCRED.'!I31</f>
        <v>23633.319742500003</v>
      </c>
      <c r="BE113" s="278">
        <v>6</v>
      </c>
      <c r="BF113" s="278" t="s">
        <v>190</v>
      </c>
      <c r="BG113" s="278">
        <v>1</v>
      </c>
      <c r="BH113" s="286">
        <v>5</v>
      </c>
      <c r="BI113" s="280" t="s">
        <v>438</v>
      </c>
      <c r="BJ113" s="280" t="s">
        <v>96</v>
      </c>
      <c r="BK113" s="280" t="s">
        <v>97</v>
      </c>
      <c r="BL113" s="280" t="s">
        <v>98</v>
      </c>
      <c r="BM113" s="280" t="s">
        <v>98</v>
      </c>
      <c r="BN113" s="281" t="s">
        <v>12</v>
      </c>
      <c r="BO113" s="281">
        <v>96</v>
      </c>
      <c r="BP113" s="281">
        <v>28</v>
      </c>
      <c r="BQ113" s="281">
        <v>28</v>
      </c>
      <c r="BR113" s="281" t="s">
        <v>12</v>
      </c>
      <c r="BS113" s="281" t="s">
        <v>12</v>
      </c>
      <c r="BT113" s="284" t="s">
        <v>12</v>
      </c>
      <c r="BU113" s="284" t="s">
        <v>12</v>
      </c>
      <c r="BV113" s="284" t="s">
        <v>12</v>
      </c>
      <c r="BW113" s="303" t="s">
        <v>545</v>
      </c>
      <c r="BX113" s="284" t="s">
        <v>12</v>
      </c>
      <c r="BY113" s="303" t="s">
        <v>547</v>
      </c>
      <c r="BZ113" s="284" t="s">
        <v>11</v>
      </c>
      <c r="CA113" s="284"/>
    </row>
    <row r="114" spans="1:79" ht="102" x14ac:dyDescent="0.2">
      <c r="A114" s="247" t="s">
        <v>1</v>
      </c>
      <c r="B114" s="248" t="s">
        <v>180</v>
      </c>
      <c r="C114" s="249">
        <v>2021</v>
      </c>
      <c r="D114" s="250" t="s">
        <v>454</v>
      </c>
      <c r="E114" s="251" t="s">
        <v>15</v>
      </c>
      <c r="F114" s="252"/>
      <c r="G114" s="253">
        <v>14</v>
      </c>
      <c r="H114" s="253">
        <v>1</v>
      </c>
      <c r="I114" s="253">
        <v>14</v>
      </c>
      <c r="J114" s="289"/>
      <c r="K114" s="290">
        <v>1</v>
      </c>
      <c r="L114" s="255" t="s">
        <v>12</v>
      </c>
      <c r="M114" s="306">
        <v>16</v>
      </c>
      <c r="N114" s="306">
        <v>13</v>
      </c>
      <c r="O114" s="256">
        <v>3</v>
      </c>
      <c r="P114" s="257">
        <f t="shared" si="50"/>
        <v>0.8125</v>
      </c>
      <c r="Q114" s="307">
        <f t="shared" si="51"/>
        <v>0.1875</v>
      </c>
      <c r="R114" s="258">
        <v>11</v>
      </c>
      <c r="S114" s="257">
        <f>R114/M114</f>
        <v>0.6875</v>
      </c>
      <c r="T114" s="291"/>
      <c r="U114" s="259">
        <v>3</v>
      </c>
      <c r="V114" s="259">
        <v>3</v>
      </c>
      <c r="W114" s="260">
        <f t="shared" si="52"/>
        <v>1</v>
      </c>
      <c r="X114" s="259" t="s">
        <v>190</v>
      </c>
      <c r="Y114" s="261">
        <v>19</v>
      </c>
      <c r="Z114" s="263">
        <v>16</v>
      </c>
      <c r="AA114" s="262">
        <f>Z114/Y114</f>
        <v>0.84210526315789469</v>
      </c>
      <c r="AB114" s="263">
        <v>3</v>
      </c>
      <c r="AC114" s="264">
        <f>AB114/Y114</f>
        <v>0.15789473684210525</v>
      </c>
      <c r="AD114" s="263">
        <v>11</v>
      </c>
      <c r="AE114" s="308">
        <f t="shared" si="53"/>
        <v>0.57894736842105265</v>
      </c>
      <c r="AF114" s="287">
        <v>39</v>
      </c>
      <c r="AG114" s="266">
        <v>11</v>
      </c>
      <c r="AH114" s="268">
        <v>3</v>
      </c>
      <c r="AI114" s="267" t="s">
        <v>190</v>
      </c>
      <c r="AJ114" s="268" t="s">
        <v>190</v>
      </c>
      <c r="AK114" s="268" t="s">
        <v>190</v>
      </c>
      <c r="AL114" s="269" t="s">
        <v>190</v>
      </c>
      <c r="AM114" s="270">
        <v>1</v>
      </c>
      <c r="AN114" s="235">
        <v>16</v>
      </c>
      <c r="AO114" s="235">
        <v>15</v>
      </c>
      <c r="AP114" s="235">
        <v>18</v>
      </c>
      <c r="AQ114" s="235">
        <v>13</v>
      </c>
      <c r="AR114" s="267" t="s">
        <v>190</v>
      </c>
      <c r="AS114" s="311">
        <v>5</v>
      </c>
      <c r="AT114" s="398"/>
      <c r="AU114" s="398"/>
      <c r="AV114" s="273">
        <v>6</v>
      </c>
      <c r="AW114" s="274">
        <f>AS114/AV114</f>
        <v>0.83333333333333337</v>
      </c>
      <c r="AX114" s="275" t="s">
        <v>190</v>
      </c>
      <c r="AY114" s="276">
        <v>15343.28</v>
      </c>
      <c r="AZ114" s="276">
        <f t="shared" si="54"/>
        <v>1534.3280000000002</v>
      </c>
      <c r="BA114" s="276">
        <f>AZ114*AV114*3</f>
        <v>27617.904000000002</v>
      </c>
      <c r="BB114" s="276">
        <f t="shared" si="55"/>
        <v>11507.460000000001</v>
      </c>
      <c r="BC114" s="276">
        <f>BB114*AS114</f>
        <v>57537.3</v>
      </c>
      <c r="BD114" s="276">
        <f>'Importi banca dati MIUR-ACCRED.'!J31</f>
        <v>20428.204446000003</v>
      </c>
      <c r="BE114" s="278">
        <v>6</v>
      </c>
      <c r="BF114" s="278" t="s">
        <v>11</v>
      </c>
      <c r="BG114" s="278">
        <v>0</v>
      </c>
      <c r="BH114" s="292">
        <v>5</v>
      </c>
      <c r="BI114" s="280" t="s">
        <v>438</v>
      </c>
      <c r="BJ114" s="280" t="s">
        <v>96</v>
      </c>
      <c r="BK114" s="280" t="s">
        <v>97</v>
      </c>
      <c r="BL114" s="280" t="s">
        <v>98</v>
      </c>
      <c r="BM114" s="280" t="s">
        <v>98</v>
      </c>
      <c r="BN114" s="281" t="s">
        <v>12</v>
      </c>
      <c r="BO114" s="281">
        <v>85</v>
      </c>
      <c r="BP114" s="281">
        <v>13</v>
      </c>
      <c r="BQ114" s="281">
        <v>13</v>
      </c>
      <c r="BR114" s="281" t="s">
        <v>12</v>
      </c>
      <c r="BS114" s="281" t="s">
        <v>12</v>
      </c>
      <c r="BT114" s="284" t="s">
        <v>12</v>
      </c>
      <c r="BU114" s="284" t="s">
        <v>12</v>
      </c>
      <c r="BV114" s="284" t="s">
        <v>12</v>
      </c>
      <c r="BW114" s="303" t="s">
        <v>546</v>
      </c>
      <c r="BX114" s="284" t="s">
        <v>11</v>
      </c>
      <c r="BY114" s="284"/>
      <c r="BZ114" s="284" t="s">
        <v>11</v>
      </c>
      <c r="CA114" s="284"/>
    </row>
    <row r="115" spans="1:79" x14ac:dyDescent="0.2">
      <c r="A115" s="224"/>
      <c r="B115" s="223"/>
      <c r="C115" s="224"/>
      <c r="D115" s="223"/>
      <c r="E115" s="225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223"/>
      <c r="Z115" s="223"/>
      <c r="AA115" s="223"/>
      <c r="AB115" s="223"/>
      <c r="AC115" s="223"/>
      <c r="AD115" s="223"/>
      <c r="AE115" s="223"/>
      <c r="AF115" s="223"/>
      <c r="AG115" s="223"/>
      <c r="AH115" s="223"/>
      <c r="AI115" s="223"/>
      <c r="AJ115" s="223"/>
      <c r="AK115" s="223"/>
      <c r="AL115" s="223"/>
      <c r="AM115" s="223"/>
      <c r="AN115" s="223"/>
      <c r="AO115" s="223"/>
      <c r="AP115" s="223"/>
      <c r="AQ115" s="223"/>
      <c r="AR115" s="223"/>
      <c r="AS115" s="223"/>
      <c r="AT115" s="223"/>
      <c r="AU115" s="223"/>
      <c r="AV115" s="223"/>
      <c r="AW115" s="223"/>
      <c r="AX115" s="223"/>
      <c r="AY115" s="223"/>
      <c r="AZ115" s="223"/>
      <c r="BA115" s="223"/>
      <c r="BB115" s="223"/>
      <c r="BC115" s="223"/>
      <c r="BD115" s="223"/>
      <c r="BE115" s="223"/>
      <c r="BF115" s="223"/>
      <c r="BG115" s="223"/>
      <c r="BH115" s="223"/>
      <c r="BI115" s="223"/>
      <c r="BJ115" s="223"/>
      <c r="BK115" s="223"/>
      <c r="BL115" s="223"/>
      <c r="BM115" s="223"/>
      <c r="BN115" s="223"/>
      <c r="BO115" s="223"/>
      <c r="BP115" s="309" t="s">
        <v>483</v>
      </c>
      <c r="BQ115" s="223"/>
      <c r="BR115" s="223"/>
      <c r="BS115" s="223"/>
      <c r="BT115" s="223"/>
      <c r="BU115" s="223"/>
      <c r="BV115" s="223"/>
      <c r="BW115" s="223"/>
      <c r="BX115" s="226"/>
      <c r="BY115" s="226"/>
      <c r="BZ115" s="226"/>
      <c r="CA115" s="226"/>
    </row>
    <row r="116" spans="1:79" x14ac:dyDescent="0.2">
      <c r="A116" s="224"/>
      <c r="B116" s="223"/>
      <c r="C116" s="224"/>
      <c r="D116" s="223"/>
      <c r="E116" s="225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6"/>
      <c r="AC116" s="226"/>
      <c r="AD116" s="226"/>
      <c r="AE116" s="226"/>
      <c r="AF116" s="226"/>
      <c r="AG116" s="226"/>
      <c r="AH116" s="226"/>
      <c r="AI116" s="226"/>
      <c r="AJ116" s="226"/>
      <c r="AK116" s="226"/>
      <c r="AL116" s="226"/>
      <c r="AM116" s="223"/>
      <c r="AN116" s="223"/>
      <c r="AO116" s="223"/>
      <c r="AP116" s="223"/>
      <c r="AQ116" s="223"/>
      <c r="AR116" s="223"/>
      <c r="AS116" s="223"/>
      <c r="AT116" s="223"/>
      <c r="AU116" s="223"/>
      <c r="AV116" s="223"/>
      <c r="AW116" s="223"/>
      <c r="AX116" s="223"/>
      <c r="AY116" s="223"/>
      <c r="AZ116" s="223"/>
      <c r="BA116" s="223"/>
      <c r="BB116" s="223"/>
      <c r="BC116" s="223"/>
      <c r="BD116" s="223"/>
      <c r="BE116" s="223"/>
      <c r="BF116" s="223"/>
      <c r="BG116" s="223"/>
      <c r="BH116" s="223"/>
      <c r="BI116" s="223"/>
      <c r="BJ116" s="223"/>
      <c r="BK116" s="223"/>
      <c r="BL116" s="223"/>
      <c r="BM116" s="223"/>
      <c r="BN116" s="223"/>
      <c r="BO116" s="223"/>
      <c r="BP116" s="223"/>
      <c r="BQ116" s="223"/>
      <c r="BR116" s="223"/>
      <c r="BS116" s="223"/>
      <c r="BT116" s="223"/>
      <c r="BU116" s="223"/>
      <c r="BV116" s="223"/>
      <c r="BW116" s="223"/>
      <c r="BX116" s="226"/>
      <c r="BY116" s="226"/>
      <c r="BZ116" s="226"/>
      <c r="CA116" s="226"/>
    </row>
    <row r="117" spans="1:79" x14ac:dyDescent="0.2">
      <c r="A117" s="224"/>
      <c r="B117" s="223"/>
      <c r="C117" s="224"/>
      <c r="D117" s="223"/>
      <c r="E117" s="225"/>
      <c r="F117" s="223"/>
      <c r="G117" s="223"/>
      <c r="H117" s="223"/>
      <c r="I117" s="223"/>
      <c r="J117" s="223"/>
      <c r="K117" s="223"/>
      <c r="L117" s="223"/>
      <c r="M117" s="223"/>
      <c r="N117" s="223"/>
      <c r="O117" s="29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  <c r="AA117" s="223"/>
      <c r="AB117" s="226"/>
      <c r="AC117" s="226"/>
      <c r="AD117" s="226"/>
      <c r="AE117" s="226"/>
      <c r="AF117" s="226"/>
      <c r="AG117" s="226"/>
      <c r="AH117" s="226"/>
      <c r="AI117" s="226"/>
      <c r="AJ117" s="226"/>
      <c r="AK117" s="226"/>
      <c r="AL117" s="226"/>
      <c r="AM117" s="223"/>
      <c r="AN117" s="223"/>
      <c r="AO117" s="223"/>
      <c r="AP117" s="223"/>
      <c r="AQ117" s="223"/>
      <c r="AR117" s="223"/>
      <c r="AS117" s="223"/>
      <c r="AT117" s="223"/>
      <c r="AU117" s="223"/>
      <c r="AV117" s="223"/>
      <c r="AW117" s="223"/>
      <c r="AX117" s="223"/>
      <c r="AY117" s="223"/>
      <c r="AZ117" s="223"/>
      <c r="BA117" s="223"/>
      <c r="BB117" s="223"/>
      <c r="BC117" s="223"/>
      <c r="BD117" s="223"/>
      <c r="BE117" s="223"/>
      <c r="BF117" s="223"/>
      <c r="BG117" s="223"/>
      <c r="BH117" s="223"/>
      <c r="BI117" s="223"/>
      <c r="BJ117" s="223"/>
      <c r="BK117" s="223"/>
      <c r="BL117" s="223"/>
      <c r="BM117" s="223"/>
      <c r="BN117" s="223"/>
      <c r="BO117" s="223"/>
      <c r="BP117" s="223"/>
      <c r="BQ117" s="223"/>
      <c r="BR117" s="223"/>
      <c r="BS117" s="223"/>
      <c r="BT117" s="223"/>
      <c r="BU117" s="223"/>
      <c r="BV117" s="223"/>
      <c r="BW117" s="223"/>
      <c r="BX117" s="226"/>
      <c r="BY117" s="226"/>
      <c r="BZ117" s="226"/>
      <c r="CA117" s="226"/>
    </row>
    <row r="118" spans="1:79" ht="15" x14ac:dyDescent="0.25">
      <c r="A118" s="224"/>
      <c r="B118" s="223"/>
      <c r="C118" s="224"/>
      <c r="D118" s="223"/>
      <c r="E118" s="225"/>
      <c r="F118" s="223"/>
      <c r="G118" s="223"/>
      <c r="H118" s="223"/>
      <c r="I118" s="223"/>
      <c r="J118" s="223"/>
      <c r="K118" s="223"/>
      <c r="L118" s="223"/>
      <c r="M118" s="223"/>
      <c r="N118" s="223"/>
      <c r="O118" s="293"/>
      <c r="P118" s="223"/>
      <c r="Q118" s="223"/>
      <c r="R118" s="223"/>
      <c r="S118" s="223"/>
      <c r="T118" s="223"/>
      <c r="U118" s="223"/>
      <c r="V118" s="223"/>
      <c r="W118" s="223"/>
      <c r="X118" s="223"/>
      <c r="Y118" s="223"/>
      <c r="Z118" s="223"/>
      <c r="AA118" s="223"/>
      <c r="AB118" s="226"/>
      <c r="AC118" s="226"/>
      <c r="AD118" s="226"/>
      <c r="AE118" s="226"/>
      <c r="AF118" s="399" t="s">
        <v>206</v>
      </c>
      <c r="AG118" s="399"/>
      <c r="AH118" s="399"/>
      <c r="AI118" s="226"/>
      <c r="AJ118" s="226"/>
      <c r="AK118" s="226"/>
      <c r="AL118" s="226"/>
      <c r="AM118" s="349" t="s">
        <v>437</v>
      </c>
      <c r="AN118" s="223"/>
      <c r="AO118" s="223"/>
      <c r="AP118" s="223"/>
      <c r="AQ118" s="223"/>
      <c r="AR118" s="223"/>
      <c r="AS118" s="223"/>
      <c r="AT118" s="223"/>
      <c r="AU118" s="223"/>
      <c r="AV118" s="223"/>
      <c r="AW118" s="223"/>
      <c r="AX118" s="223"/>
      <c r="AY118" s="223"/>
      <c r="AZ118" s="223"/>
      <c r="BA118" s="223"/>
      <c r="BB118" s="223"/>
      <c r="BC118" s="223"/>
      <c r="BD118" s="223"/>
      <c r="BE118" s="223"/>
      <c r="BF118" s="223"/>
      <c r="BG118" s="223"/>
      <c r="BH118" s="223"/>
      <c r="BI118" s="223"/>
      <c r="BJ118" s="223"/>
      <c r="BK118" s="223"/>
      <c r="BL118" s="223"/>
      <c r="BM118" s="223"/>
      <c r="BN118" s="223"/>
      <c r="BO118" s="223"/>
      <c r="BP118" s="223"/>
      <c r="BQ118" s="223"/>
      <c r="BR118" s="223"/>
      <c r="BS118" s="223"/>
      <c r="BT118" s="223"/>
      <c r="BU118" s="223"/>
      <c r="BV118" s="223"/>
      <c r="BW118" s="223"/>
      <c r="BX118" s="226"/>
      <c r="BY118" s="226"/>
      <c r="BZ118" s="226"/>
      <c r="CA118" s="226"/>
    </row>
    <row r="119" spans="1:79" ht="15.75" x14ac:dyDescent="0.2">
      <c r="A119" s="224"/>
      <c r="B119" s="223"/>
      <c r="C119" s="224"/>
      <c r="D119" s="223"/>
      <c r="E119" s="225"/>
      <c r="F119" s="400" t="s">
        <v>548</v>
      </c>
      <c r="G119" s="400"/>
      <c r="H119" s="400"/>
      <c r="I119" s="400"/>
      <c r="J119" s="400"/>
      <c r="K119" s="400"/>
      <c r="L119" s="400"/>
      <c r="M119" s="400"/>
      <c r="N119" s="400"/>
      <c r="O119" s="400"/>
      <c r="P119" s="400"/>
      <c r="Q119" s="348" t="s">
        <v>549</v>
      </c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6"/>
      <c r="AC119" s="294" t="s">
        <v>138</v>
      </c>
      <c r="AD119" s="294" t="s">
        <v>202</v>
      </c>
      <c r="AE119" s="294" t="s">
        <v>195</v>
      </c>
      <c r="AF119" s="284">
        <v>29</v>
      </c>
      <c r="AG119" s="284">
        <v>10</v>
      </c>
      <c r="AH119" s="284">
        <v>2</v>
      </c>
      <c r="AI119" s="226"/>
      <c r="AJ119" s="226"/>
      <c r="AK119" s="226"/>
      <c r="AL119" s="226"/>
      <c r="AM119" s="223"/>
      <c r="AN119" s="223"/>
      <c r="AO119" s="223"/>
      <c r="AP119" s="223"/>
      <c r="AQ119" s="223"/>
      <c r="AR119" s="223"/>
      <c r="AS119" s="223"/>
      <c r="AT119" s="223"/>
      <c r="AU119" s="223"/>
      <c r="AV119" s="223"/>
      <c r="AW119" s="223"/>
      <c r="AX119" s="223"/>
      <c r="AY119" s="223"/>
      <c r="AZ119" s="223"/>
      <c r="BA119" s="223"/>
      <c r="BB119" s="223"/>
      <c r="BC119" s="223"/>
      <c r="BD119" s="223"/>
      <c r="BE119" s="223"/>
      <c r="BF119" s="223"/>
      <c r="BG119" s="223"/>
      <c r="BH119" s="223"/>
      <c r="BI119" s="223"/>
      <c r="BJ119" s="223"/>
      <c r="BK119" s="223"/>
      <c r="BL119" s="223"/>
      <c r="BM119" s="223"/>
      <c r="BN119" s="223"/>
      <c r="BO119" s="223"/>
      <c r="BP119" s="223"/>
      <c r="BQ119" s="223"/>
      <c r="BR119" s="223"/>
      <c r="BS119" s="223"/>
      <c r="BT119" s="223"/>
      <c r="BU119" s="223"/>
      <c r="BV119" s="223"/>
      <c r="BW119" s="223"/>
      <c r="BX119" s="226"/>
      <c r="BY119" s="226"/>
      <c r="BZ119" s="226"/>
      <c r="CA119" s="226"/>
    </row>
    <row r="120" spans="1:79" x14ac:dyDescent="0.2">
      <c r="A120" s="224"/>
      <c r="B120" s="223"/>
      <c r="C120" s="224"/>
      <c r="D120" s="223"/>
      <c r="E120" s="225"/>
      <c r="F120" s="223"/>
      <c r="G120" s="223"/>
      <c r="H120" s="223"/>
      <c r="I120" s="223"/>
      <c r="J120" s="223"/>
      <c r="K120" s="223"/>
      <c r="L120" s="223"/>
      <c r="M120" s="223"/>
      <c r="N120" s="223"/>
      <c r="O120" s="293"/>
      <c r="P120" s="223"/>
      <c r="Q120" s="223"/>
      <c r="R120" s="223"/>
      <c r="S120" s="223"/>
      <c r="T120" s="223"/>
      <c r="U120" s="223"/>
      <c r="V120" s="223"/>
      <c r="W120" s="223"/>
      <c r="X120" s="223"/>
      <c r="Y120" s="223"/>
      <c r="Z120" s="223"/>
      <c r="AA120" s="223"/>
      <c r="AB120" s="226"/>
      <c r="AC120" s="294" t="s">
        <v>199</v>
      </c>
      <c r="AD120" s="294" t="s">
        <v>477</v>
      </c>
      <c r="AE120" s="294" t="s">
        <v>478</v>
      </c>
      <c r="AF120" s="284">
        <v>19</v>
      </c>
      <c r="AG120" s="284">
        <v>14</v>
      </c>
      <c r="AH120" s="284">
        <v>0</v>
      </c>
      <c r="AI120" s="226"/>
      <c r="AJ120" s="226"/>
      <c r="AK120" s="226"/>
      <c r="AL120" s="226"/>
      <c r="AM120" s="295"/>
      <c r="AN120" s="223"/>
      <c r="AO120" s="223"/>
      <c r="AP120" s="223"/>
      <c r="AQ120" s="223"/>
      <c r="AR120" s="223"/>
      <c r="AS120" s="223"/>
      <c r="AT120" s="223"/>
      <c r="AU120" s="223"/>
      <c r="AV120" s="223"/>
      <c r="AW120" s="223"/>
      <c r="AX120" s="223"/>
      <c r="AY120" s="223"/>
      <c r="AZ120" s="223"/>
      <c r="BA120" s="223"/>
      <c r="BB120" s="223"/>
      <c r="BC120" s="223"/>
      <c r="BD120" s="223"/>
      <c r="BE120" s="223"/>
      <c r="BF120" s="223"/>
      <c r="BG120" s="223"/>
      <c r="BH120" s="223"/>
      <c r="BI120" s="223"/>
      <c r="BJ120" s="223"/>
      <c r="BK120" s="223"/>
      <c r="BL120" s="223"/>
      <c r="BM120" s="223"/>
      <c r="BN120" s="223"/>
      <c r="BO120" s="223"/>
      <c r="BP120" s="223"/>
      <c r="BQ120" s="223"/>
      <c r="BR120" s="223"/>
      <c r="BS120" s="223"/>
      <c r="BT120" s="223"/>
      <c r="BU120" s="223"/>
      <c r="BV120" s="223"/>
      <c r="BW120" s="223"/>
      <c r="BX120" s="226"/>
      <c r="BY120" s="226"/>
      <c r="BZ120" s="226"/>
      <c r="CA120" s="226"/>
    </row>
    <row r="121" spans="1:79" x14ac:dyDescent="0.2">
      <c r="A121" s="224"/>
      <c r="B121" s="223"/>
      <c r="C121" s="224"/>
      <c r="D121" s="223"/>
      <c r="E121" s="225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223"/>
      <c r="X121" s="223"/>
      <c r="Y121" s="223"/>
      <c r="Z121" s="223"/>
      <c r="AA121" s="223"/>
      <c r="AB121" s="223"/>
      <c r="AC121" s="296" t="s">
        <v>200</v>
      </c>
      <c r="AD121" s="296" t="s">
        <v>204</v>
      </c>
      <c r="AE121" s="296" t="s">
        <v>197</v>
      </c>
      <c r="AF121" s="297">
        <v>30</v>
      </c>
      <c r="AG121" s="297">
        <v>6</v>
      </c>
      <c r="AH121" s="297">
        <v>0</v>
      </c>
      <c r="AI121" s="223"/>
      <c r="AJ121" s="223"/>
      <c r="AK121" s="223"/>
      <c r="AL121" s="223"/>
      <c r="AM121" s="223"/>
      <c r="AN121" s="223"/>
      <c r="AO121" s="223"/>
      <c r="AP121" s="223"/>
      <c r="AQ121" s="223"/>
      <c r="AR121" s="223"/>
      <c r="AS121" s="223"/>
      <c r="AT121" s="223"/>
      <c r="AU121" s="223"/>
      <c r="AV121" s="223"/>
      <c r="AW121" s="223"/>
      <c r="AX121" s="223"/>
      <c r="AY121" s="223"/>
      <c r="AZ121" s="223"/>
      <c r="BA121" s="223"/>
      <c r="BB121" s="223"/>
      <c r="BC121" s="223"/>
      <c r="BD121" s="223"/>
      <c r="BE121" s="223"/>
      <c r="BF121" s="223"/>
      <c r="BG121" s="223"/>
      <c r="BH121" s="223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23"/>
      <c r="BV121" s="223"/>
      <c r="BW121" s="226"/>
      <c r="BX121" s="226"/>
      <c r="BY121" s="226"/>
      <c r="BZ121" s="226"/>
      <c r="CA121" s="226"/>
    </row>
    <row r="122" spans="1:79" x14ac:dyDescent="0.2">
      <c r="A122" s="224"/>
      <c r="B122" s="223"/>
      <c r="C122" s="224"/>
      <c r="D122" s="223"/>
      <c r="E122" s="225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223"/>
      <c r="Z122" s="223"/>
      <c r="AA122" s="223"/>
      <c r="AB122" s="223"/>
      <c r="AC122" s="296" t="s">
        <v>201</v>
      </c>
      <c r="AD122" s="296" t="s">
        <v>479</v>
      </c>
      <c r="AE122" s="296" t="s">
        <v>198</v>
      </c>
      <c r="AF122" s="297">
        <v>21</v>
      </c>
      <c r="AG122" s="297">
        <v>6</v>
      </c>
      <c r="AH122" s="297">
        <v>2</v>
      </c>
      <c r="AI122" s="223"/>
      <c r="AJ122" s="223"/>
      <c r="AK122" s="223"/>
      <c r="AL122" s="223"/>
      <c r="AM122" s="223"/>
      <c r="AN122" s="223"/>
      <c r="AO122" s="223"/>
      <c r="AP122" s="223"/>
      <c r="AQ122" s="223"/>
      <c r="AR122" s="223"/>
      <c r="AS122" s="223"/>
      <c r="AT122" s="223"/>
      <c r="AU122" s="223"/>
      <c r="AV122" s="223"/>
      <c r="AW122" s="223"/>
      <c r="AX122" s="223"/>
      <c r="AY122" s="223"/>
      <c r="AZ122" s="223"/>
      <c r="BA122" s="223"/>
      <c r="BB122" s="223"/>
      <c r="BC122" s="223"/>
      <c r="BD122" s="223"/>
      <c r="BE122" s="223"/>
      <c r="BF122" s="223"/>
      <c r="BG122" s="223"/>
      <c r="BH122" s="223"/>
      <c r="BI122" s="223"/>
      <c r="BJ122" s="223"/>
      <c r="BK122" s="223"/>
      <c r="BL122" s="223"/>
      <c r="BM122" s="223"/>
      <c r="BN122" s="223"/>
      <c r="BO122" s="223"/>
      <c r="BP122" s="223"/>
      <c r="BQ122" s="223"/>
      <c r="BR122" s="223"/>
      <c r="BS122" s="223"/>
      <c r="BT122" s="223"/>
      <c r="BU122" s="223"/>
      <c r="BV122" s="223"/>
      <c r="BW122" s="226"/>
      <c r="BX122" s="226"/>
      <c r="BY122" s="226"/>
      <c r="BZ122" s="226"/>
      <c r="CA122" s="226"/>
    </row>
    <row r="123" spans="1:79" x14ac:dyDescent="0.2">
      <c r="A123" s="224"/>
      <c r="B123" s="223"/>
      <c r="C123" s="224"/>
      <c r="D123" s="223"/>
      <c r="E123" s="225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3"/>
      <c r="Q123" s="223"/>
      <c r="R123" s="223"/>
      <c r="S123" s="223"/>
      <c r="T123" s="223"/>
      <c r="U123" s="223"/>
      <c r="V123" s="223"/>
      <c r="W123" s="223"/>
      <c r="X123" s="223"/>
      <c r="Y123" s="223"/>
      <c r="Z123" s="223"/>
      <c r="AA123" s="223"/>
      <c r="AB123" s="223"/>
      <c r="AC123" s="296"/>
      <c r="AD123" s="296"/>
      <c r="AE123" s="296"/>
      <c r="AF123" s="296"/>
      <c r="AG123" s="296"/>
      <c r="AH123" s="296"/>
      <c r="AI123" s="223"/>
      <c r="AJ123" s="223"/>
      <c r="AK123" s="223"/>
      <c r="AL123" s="223"/>
      <c r="AM123" s="223"/>
      <c r="AN123" s="223"/>
      <c r="AO123" s="223"/>
      <c r="AP123" s="223"/>
      <c r="AQ123" s="223"/>
      <c r="AR123" s="223"/>
      <c r="AS123" s="223"/>
      <c r="AT123" s="223"/>
      <c r="AU123" s="223"/>
      <c r="AV123" s="223"/>
      <c r="AW123" s="223"/>
      <c r="AX123" s="223"/>
      <c r="AY123" s="223"/>
      <c r="AZ123" s="223"/>
      <c r="BA123" s="223"/>
      <c r="BB123" s="223"/>
      <c r="BC123" s="223"/>
      <c r="BD123" s="223"/>
      <c r="BE123" s="223"/>
      <c r="BF123" s="223"/>
      <c r="BG123" s="223"/>
      <c r="BH123" s="223"/>
      <c r="BI123" s="223"/>
      <c r="BJ123" s="223"/>
      <c r="BK123" s="223"/>
      <c r="BL123" s="223"/>
      <c r="BM123" s="223"/>
      <c r="BN123" s="223"/>
      <c r="BO123" s="223"/>
      <c r="BP123" s="223"/>
      <c r="BQ123" s="223"/>
      <c r="BR123" s="223"/>
      <c r="BS123" s="223"/>
      <c r="BT123" s="223"/>
      <c r="BU123" s="223"/>
      <c r="BV123" s="223"/>
      <c r="BW123" s="226"/>
      <c r="BX123" s="226"/>
      <c r="BY123" s="226"/>
      <c r="BZ123" s="226"/>
      <c r="CA123" s="226"/>
    </row>
    <row r="124" spans="1:79" x14ac:dyDescent="0.2">
      <c r="A124" s="224"/>
      <c r="B124" s="223"/>
      <c r="C124" s="224"/>
      <c r="D124" s="223"/>
      <c r="E124" s="225"/>
      <c r="F124" s="223"/>
      <c r="G124" s="223"/>
      <c r="H124" s="298"/>
      <c r="I124" s="223"/>
      <c r="J124" s="223"/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3"/>
      <c r="Y124" s="223"/>
      <c r="Z124" s="223"/>
      <c r="AA124" s="223"/>
      <c r="AB124" s="223"/>
      <c r="AC124" s="223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3"/>
      <c r="AS124" s="223"/>
      <c r="AT124" s="223"/>
      <c r="AU124" s="223"/>
      <c r="AV124" s="223"/>
      <c r="AW124" s="223"/>
      <c r="AX124" s="223"/>
      <c r="AY124" s="223"/>
      <c r="AZ124" s="223"/>
      <c r="BA124" s="223"/>
      <c r="BB124" s="223"/>
      <c r="BC124" s="223"/>
      <c r="BD124" s="223"/>
      <c r="BE124" s="223"/>
      <c r="BF124" s="223"/>
      <c r="BG124" s="223"/>
      <c r="BH124" s="223"/>
      <c r="BI124" s="223"/>
      <c r="BJ124" s="223"/>
      <c r="BK124" s="223"/>
      <c r="BL124" s="223"/>
      <c r="BM124" s="223"/>
      <c r="BN124" s="223"/>
      <c r="BO124" s="223"/>
      <c r="BP124" s="223"/>
      <c r="BQ124" s="223"/>
      <c r="BR124" s="223"/>
      <c r="BS124" s="223"/>
      <c r="BT124" s="223"/>
      <c r="BU124" s="226"/>
      <c r="BV124" s="226"/>
      <c r="BW124" s="226"/>
      <c r="BX124" s="226"/>
      <c r="BY124" s="226"/>
      <c r="BZ124" s="226"/>
      <c r="CA124" s="226"/>
    </row>
    <row r="125" spans="1:79" x14ac:dyDescent="0.2">
      <c r="E125" s="225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</row>
    <row r="126" spans="1:79" x14ac:dyDescent="0.2">
      <c r="E126" s="225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3"/>
      <c r="Q126" s="223"/>
      <c r="R126" s="223"/>
      <c r="S126" s="223"/>
      <c r="T126" s="223"/>
      <c r="U126" s="223"/>
      <c r="V126" s="223"/>
    </row>
    <row r="127" spans="1:79" x14ac:dyDescent="0.2">
      <c r="E127" s="225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</row>
    <row r="128" spans="1:79" x14ac:dyDescent="0.2">
      <c r="E128" s="225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  <c r="P128" s="223"/>
      <c r="Q128" s="223"/>
      <c r="R128" s="223"/>
      <c r="S128" s="223"/>
      <c r="T128" s="223"/>
      <c r="U128" s="223"/>
      <c r="V128" s="223"/>
    </row>
    <row r="129" spans="5:22" x14ac:dyDescent="0.2">
      <c r="E129" s="225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3"/>
      <c r="Q129" s="223"/>
      <c r="R129" s="223"/>
      <c r="S129" s="223"/>
      <c r="T129" s="223"/>
      <c r="U129" s="223"/>
      <c r="V129" s="223"/>
    </row>
    <row r="130" spans="5:22" x14ac:dyDescent="0.2">
      <c r="E130" s="225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</row>
  </sheetData>
  <mergeCells count="124">
    <mergeCell ref="BV108:CA108"/>
    <mergeCell ref="AT111:AT114"/>
    <mergeCell ref="AU111:AU114"/>
    <mergeCell ref="AF118:AH118"/>
    <mergeCell ref="F119:P119"/>
    <mergeCell ref="AS107:AU107"/>
    <mergeCell ref="AV107:AX107"/>
    <mergeCell ref="AY107:BH108"/>
    <mergeCell ref="BI107:BM107"/>
    <mergeCell ref="BN107:BS107"/>
    <mergeCell ref="AS108:AU108"/>
    <mergeCell ref="AV108:AX108"/>
    <mergeCell ref="BI108:BM108"/>
    <mergeCell ref="BN108:BS108"/>
    <mergeCell ref="A107:I108"/>
    <mergeCell ref="J107:J108"/>
    <mergeCell ref="K107:L107"/>
    <mergeCell ref="M107:AE107"/>
    <mergeCell ref="AF107:AR107"/>
    <mergeCell ref="K108:L108"/>
    <mergeCell ref="M108:X108"/>
    <mergeCell ref="Y108:AE108"/>
    <mergeCell ref="AF108:AL108"/>
    <mergeCell ref="AM108:AQ108"/>
    <mergeCell ref="BV64:CA64"/>
    <mergeCell ref="BI63:BM63"/>
    <mergeCell ref="BI64:BM64"/>
    <mergeCell ref="BN63:BS63"/>
    <mergeCell ref="BN64:BS64"/>
    <mergeCell ref="AB48:AL48"/>
    <mergeCell ref="AM48:AN48"/>
    <mergeCell ref="BD48:BH48"/>
    <mergeCell ref="BI49:BL49"/>
    <mergeCell ref="BM49:BN49"/>
    <mergeCell ref="BO49:BP49"/>
    <mergeCell ref="BQ49:BR49"/>
    <mergeCell ref="AO48:AQ48"/>
    <mergeCell ref="AR48:BC48"/>
    <mergeCell ref="AS63:AU63"/>
    <mergeCell ref="AV63:AX63"/>
    <mergeCell ref="BI48:BR48"/>
    <mergeCell ref="AV64:AX64"/>
    <mergeCell ref="AC49:AD49"/>
    <mergeCell ref="AE49:AF49"/>
    <mergeCell ref="AG49:AI49"/>
    <mergeCell ref="AY63:BH64"/>
    <mergeCell ref="AF76:AH76"/>
    <mergeCell ref="AT69:AT72"/>
    <mergeCell ref="AU69:AU72"/>
    <mergeCell ref="Y64:AE64"/>
    <mergeCell ref="M63:AE63"/>
    <mergeCell ref="AF64:AL64"/>
    <mergeCell ref="AM64:AQ64"/>
    <mergeCell ref="AF63:AR63"/>
    <mergeCell ref="AS64:AU64"/>
    <mergeCell ref="BU34:BU36"/>
    <mergeCell ref="M35:T35"/>
    <mergeCell ref="X35:AA35"/>
    <mergeCell ref="AC35:AD35"/>
    <mergeCell ref="AE35:AF35"/>
    <mergeCell ref="AG35:AI35"/>
    <mergeCell ref="BJ35:BL35"/>
    <mergeCell ref="BM35:BN35"/>
    <mergeCell ref="BO35:BR35"/>
    <mergeCell ref="AB34:AN34"/>
    <mergeCell ref="AO34:AU34"/>
    <mergeCell ref="AV34:AZ34"/>
    <mergeCell ref="BD34:BH34"/>
    <mergeCell ref="BI34:BR34"/>
    <mergeCell ref="BU1:BU3"/>
    <mergeCell ref="AC2:AD2"/>
    <mergeCell ref="AE2:AF2"/>
    <mergeCell ref="AG2:AI2"/>
    <mergeCell ref="AO1:AU1"/>
    <mergeCell ref="AB1:AN1"/>
    <mergeCell ref="AV1:AZ1"/>
    <mergeCell ref="BD1:BH1"/>
    <mergeCell ref="BI1:BR1"/>
    <mergeCell ref="BJ2:BL2"/>
    <mergeCell ref="BM2:BN2"/>
    <mergeCell ref="BO2:BR2"/>
    <mergeCell ref="A1:I2"/>
    <mergeCell ref="K1:L1"/>
    <mergeCell ref="M1:AA1"/>
    <mergeCell ref="M2:T2"/>
    <mergeCell ref="X2:AA2"/>
    <mergeCell ref="F77:P77"/>
    <mergeCell ref="A34:I35"/>
    <mergeCell ref="K34:L34"/>
    <mergeCell ref="M34:AA34"/>
    <mergeCell ref="A48:I49"/>
    <mergeCell ref="K48:L48"/>
    <mergeCell ref="M48:AA48"/>
    <mergeCell ref="M49:T49"/>
    <mergeCell ref="X49:AA49"/>
    <mergeCell ref="A63:I64"/>
    <mergeCell ref="J63:J64"/>
    <mergeCell ref="K63:L63"/>
    <mergeCell ref="K64:L64"/>
    <mergeCell ref="M64:X64"/>
    <mergeCell ref="AV86:AX86"/>
    <mergeCell ref="AY86:BH87"/>
    <mergeCell ref="BI86:BM86"/>
    <mergeCell ref="BN86:BS86"/>
    <mergeCell ref="AS87:AU87"/>
    <mergeCell ref="AV87:AX87"/>
    <mergeCell ref="BI87:BM87"/>
    <mergeCell ref="BN87:BS87"/>
    <mergeCell ref="BV87:CA87"/>
    <mergeCell ref="AT90:AT93"/>
    <mergeCell ref="AU90:AU93"/>
    <mergeCell ref="AF97:AH97"/>
    <mergeCell ref="F98:P98"/>
    <mergeCell ref="A86:I87"/>
    <mergeCell ref="J86:J87"/>
    <mergeCell ref="K86:L86"/>
    <mergeCell ref="M86:AE86"/>
    <mergeCell ref="AF86:AR86"/>
    <mergeCell ref="K87:L87"/>
    <mergeCell ref="M87:X87"/>
    <mergeCell ref="Y87:AE87"/>
    <mergeCell ref="AF87:AL87"/>
    <mergeCell ref="AM87:AQ87"/>
    <mergeCell ref="AS86:AU86"/>
  </mergeCells>
  <conditionalFormatting sqref="AB20:AB23 AD20:AD23">
    <cfRule type="cellIs" dxfId="88" priority="148" operator="equal">
      <formula>"NI"</formula>
    </cfRule>
    <cfRule type="cellIs" dxfId="87" priority="149" operator="equal">
      <formula>"SI"</formula>
    </cfRule>
    <cfRule type="cellIs" dxfId="86" priority="150" operator="equal">
      <formula>"NO"</formula>
    </cfRule>
  </conditionalFormatting>
  <conditionalFormatting sqref="AD11 AB11 AF11:AG11 AI11:AN14 AG12:AG14">
    <cfRule type="cellIs" dxfId="85" priority="145" operator="equal">
      <formula>"NI"</formula>
    </cfRule>
    <cfRule type="cellIs" dxfId="84" priority="146" operator="equal">
      <formula>"SI"</formula>
    </cfRule>
    <cfRule type="cellIs" dxfId="83" priority="147" operator="equal">
      <formula>"NO"</formula>
    </cfRule>
  </conditionalFormatting>
  <conditionalFormatting sqref="AD4:AD7 AB4:AB7 AF4:AG7 AI4:AN7">
    <cfRule type="cellIs" dxfId="82" priority="142" operator="equal">
      <formula>"NI"</formula>
    </cfRule>
    <cfRule type="cellIs" dxfId="81" priority="143" operator="equal">
      <formula>"SI"</formula>
    </cfRule>
    <cfRule type="cellIs" dxfId="80" priority="144" operator="equal">
      <formula>"NO"</formula>
    </cfRule>
  </conditionalFormatting>
  <conditionalFormatting sqref="AJ20:AN23">
    <cfRule type="cellIs" dxfId="79" priority="139" operator="equal">
      <formula>"NI"</formula>
    </cfRule>
    <cfRule type="cellIs" dxfId="78" priority="140" operator="equal">
      <formula>"SI"</formula>
    </cfRule>
    <cfRule type="cellIs" dxfId="77" priority="141" operator="equal">
      <formula>"NO"</formula>
    </cfRule>
  </conditionalFormatting>
  <conditionalFormatting sqref="AD12 AB12 AF12">
    <cfRule type="cellIs" dxfId="76" priority="136" operator="equal">
      <formula>"NI"</formula>
    </cfRule>
    <cfRule type="cellIs" dxfId="75" priority="137" operator="equal">
      <formula>"SI"</formula>
    </cfRule>
    <cfRule type="cellIs" dxfId="74" priority="138" operator="equal">
      <formula>"NO"</formula>
    </cfRule>
  </conditionalFormatting>
  <conditionalFormatting sqref="AD13 AB13 AF13">
    <cfRule type="cellIs" dxfId="73" priority="133" operator="equal">
      <formula>"NI"</formula>
    </cfRule>
    <cfRule type="cellIs" dxfId="72" priority="134" operator="equal">
      <formula>"SI"</formula>
    </cfRule>
    <cfRule type="cellIs" dxfId="71" priority="135" operator="equal">
      <formula>"NO"</formula>
    </cfRule>
  </conditionalFormatting>
  <conditionalFormatting sqref="AD14 AB14 AF14">
    <cfRule type="cellIs" dxfId="70" priority="130" operator="equal">
      <formula>"NI"</formula>
    </cfRule>
    <cfRule type="cellIs" dxfId="69" priority="131" operator="equal">
      <formula>"SI"</formula>
    </cfRule>
    <cfRule type="cellIs" dxfId="68" priority="132" operator="equal">
      <formula>"NO"</formula>
    </cfRule>
  </conditionalFormatting>
  <conditionalFormatting sqref="AI23 AG23">
    <cfRule type="cellIs" dxfId="67" priority="127" operator="equal">
      <formula>"NI"</formula>
    </cfRule>
    <cfRule type="cellIs" dxfId="66" priority="128" operator="equal">
      <formula>"SI"</formula>
    </cfRule>
    <cfRule type="cellIs" dxfId="65" priority="129" operator="equal">
      <formula>"NO"</formula>
    </cfRule>
  </conditionalFormatting>
  <conditionalFormatting sqref="AI22 AG22">
    <cfRule type="cellIs" dxfId="64" priority="124" operator="equal">
      <formula>"NI"</formula>
    </cfRule>
    <cfRule type="cellIs" dxfId="63" priority="125" operator="equal">
      <formula>"SI"</formula>
    </cfRule>
    <cfRule type="cellIs" dxfId="62" priority="126" operator="equal">
      <formula>"NO"</formula>
    </cfRule>
  </conditionalFormatting>
  <conditionalFormatting sqref="AG20:AG21">
    <cfRule type="cellIs" dxfId="61" priority="121" operator="equal">
      <formula>"NI"</formula>
    </cfRule>
    <cfRule type="cellIs" dxfId="60" priority="122" operator="equal">
      <formula>"SI"</formula>
    </cfRule>
    <cfRule type="cellIs" dxfId="59" priority="123" operator="equal">
      <formula>"NO"</formula>
    </cfRule>
  </conditionalFormatting>
  <conditionalFormatting sqref="AG26:AG27">
    <cfRule type="cellIs" dxfId="58" priority="70" operator="equal">
      <formula>"NI"</formula>
    </cfRule>
    <cfRule type="cellIs" dxfId="57" priority="71" operator="equal">
      <formula>"SI"</formula>
    </cfRule>
    <cfRule type="cellIs" dxfId="56" priority="72" operator="equal">
      <formula>"NO"</formula>
    </cfRule>
  </conditionalFormatting>
  <conditionalFormatting sqref="AB26:AB29 AD26:AD29">
    <cfRule type="cellIs" dxfId="55" priority="82" operator="equal">
      <formula>"NI"</formula>
    </cfRule>
    <cfRule type="cellIs" dxfId="54" priority="83" operator="equal">
      <formula>"SI"</formula>
    </cfRule>
    <cfRule type="cellIs" dxfId="53" priority="84" operator="equal">
      <formula>"NO"</formula>
    </cfRule>
  </conditionalFormatting>
  <conditionalFormatting sqref="AJ26:AN29">
    <cfRule type="cellIs" dxfId="52" priority="79" operator="equal">
      <formula>"NI"</formula>
    </cfRule>
    <cfRule type="cellIs" dxfId="51" priority="80" operator="equal">
      <formula>"SI"</formula>
    </cfRule>
    <cfRule type="cellIs" dxfId="50" priority="81" operator="equal">
      <formula>"NO"</formula>
    </cfRule>
  </conditionalFormatting>
  <conditionalFormatting sqref="AI29 AG29">
    <cfRule type="cellIs" dxfId="49" priority="76" operator="equal">
      <formula>"NI"</formula>
    </cfRule>
    <cfRule type="cellIs" dxfId="48" priority="77" operator="equal">
      <formula>"SI"</formula>
    </cfRule>
    <cfRule type="cellIs" dxfId="47" priority="78" operator="equal">
      <formula>"NO"</formula>
    </cfRule>
  </conditionalFormatting>
  <conditionalFormatting sqref="AI28 AG28">
    <cfRule type="cellIs" dxfId="46" priority="73" operator="equal">
      <formula>"NI"</formula>
    </cfRule>
    <cfRule type="cellIs" dxfId="45" priority="74" operator="equal">
      <formula>"SI"</formula>
    </cfRule>
    <cfRule type="cellIs" dxfId="44" priority="75" operator="equal">
      <formula>"NO"</formula>
    </cfRule>
  </conditionalFormatting>
  <conditionalFormatting sqref="AF26:AF29">
    <cfRule type="cellIs" dxfId="43" priority="67" operator="equal">
      <formula>"NI"</formula>
    </cfRule>
    <cfRule type="cellIs" dxfId="42" priority="68" operator="equal">
      <formula>"SI"</formula>
    </cfRule>
    <cfRule type="cellIs" dxfId="41" priority="69" operator="equal">
      <formula>"NO"</formula>
    </cfRule>
  </conditionalFormatting>
  <conditionalFormatting sqref="AG40:AG41">
    <cfRule type="cellIs" dxfId="40" priority="52" operator="equal">
      <formula>"NI"</formula>
    </cfRule>
    <cfRule type="cellIs" dxfId="39" priority="53" operator="equal">
      <formula>"SI"</formula>
    </cfRule>
    <cfRule type="cellIs" dxfId="38" priority="54" operator="equal">
      <formula>"NO"</formula>
    </cfRule>
  </conditionalFormatting>
  <conditionalFormatting sqref="AJ40:AN43">
    <cfRule type="cellIs" dxfId="37" priority="61" operator="equal">
      <formula>"NI"</formula>
    </cfRule>
    <cfRule type="cellIs" dxfId="36" priority="62" operator="equal">
      <formula>"SI"</formula>
    </cfRule>
    <cfRule type="cellIs" dxfId="35" priority="63" operator="equal">
      <formula>"NO"</formula>
    </cfRule>
  </conditionalFormatting>
  <conditionalFormatting sqref="AF40:AF43">
    <cfRule type="cellIs" dxfId="34" priority="49" operator="equal">
      <formula>"NI"</formula>
    </cfRule>
    <cfRule type="cellIs" dxfId="33" priority="50" operator="equal">
      <formula>"SI"</formula>
    </cfRule>
    <cfRule type="cellIs" dxfId="32" priority="51" operator="equal">
      <formula>"NO"</formula>
    </cfRule>
  </conditionalFormatting>
  <conditionalFormatting sqref="AG42">
    <cfRule type="cellIs" dxfId="31" priority="46" operator="equal">
      <formula>"NI"</formula>
    </cfRule>
    <cfRule type="cellIs" dxfId="30" priority="47" operator="equal">
      <formula>"SI"</formula>
    </cfRule>
    <cfRule type="cellIs" dxfId="29" priority="48" operator="equal">
      <formula>"NO"</formula>
    </cfRule>
  </conditionalFormatting>
  <conditionalFormatting sqref="AG43">
    <cfRule type="cellIs" dxfId="28" priority="43" operator="equal">
      <formula>"NI"</formula>
    </cfRule>
    <cfRule type="cellIs" dxfId="27" priority="44" operator="equal">
      <formula>"SI"</formula>
    </cfRule>
    <cfRule type="cellIs" dxfId="26" priority="45" operator="equal">
      <formula>"NO"</formula>
    </cfRule>
  </conditionalFormatting>
  <conditionalFormatting sqref="AF56:AF57">
    <cfRule type="cellIs" dxfId="25" priority="34" operator="equal">
      <formula>"NI"</formula>
    </cfRule>
    <cfRule type="cellIs" dxfId="24" priority="35" operator="equal">
      <formula>"SI"</formula>
    </cfRule>
    <cfRule type="cellIs" dxfId="23" priority="36" operator="equal">
      <formula>"NO"</formula>
    </cfRule>
  </conditionalFormatting>
  <conditionalFormatting sqref="AN69:AQ72">
    <cfRule type="cellIs" dxfId="22" priority="25" operator="equal">
      <formula>"NI"</formula>
    </cfRule>
    <cfRule type="cellIs" dxfId="21" priority="26" operator="equal">
      <formula>"SI"</formula>
    </cfRule>
    <cfRule type="cellIs" dxfId="20" priority="27" operator="equal">
      <formula>"NO"</formula>
    </cfRule>
  </conditionalFormatting>
  <conditionalFormatting sqref="AJ72">
    <cfRule type="cellIs" dxfId="19" priority="19" operator="equal">
      <formula>"NI"</formula>
    </cfRule>
    <cfRule type="cellIs" dxfId="18" priority="20" operator="equal">
      <formula>"SI"</formula>
    </cfRule>
    <cfRule type="cellIs" dxfId="17" priority="21" operator="equal">
      <formula>"NO"</formula>
    </cfRule>
  </conditionalFormatting>
  <conditionalFormatting sqref="AN90:AQ93">
    <cfRule type="cellIs" dxfId="16" priority="10" operator="equal">
      <formula>"NI"</formula>
    </cfRule>
    <cfRule type="cellIs" dxfId="15" priority="11" operator="equal">
      <formula>"SI"</formula>
    </cfRule>
    <cfRule type="cellIs" dxfId="14" priority="12" operator="equal">
      <formula>"NO"</formula>
    </cfRule>
  </conditionalFormatting>
  <conditionalFormatting sqref="AJ93">
    <cfRule type="cellIs" dxfId="13" priority="7" operator="equal">
      <formula>"NI"</formula>
    </cfRule>
    <cfRule type="cellIs" dxfId="12" priority="8" operator="equal">
      <formula>"SI"</formula>
    </cfRule>
    <cfRule type="cellIs" dxfId="11" priority="9" operator="equal">
      <formula>"NO"</formula>
    </cfRule>
  </conditionalFormatting>
  <conditionalFormatting sqref="AN111:AQ114">
    <cfRule type="cellIs" dxfId="10" priority="4" operator="equal">
      <formula>"NI"</formula>
    </cfRule>
    <cfRule type="cellIs" dxfId="9" priority="5" operator="equal">
      <formula>"SI"</formula>
    </cfRule>
    <cfRule type="cellIs" dxfId="8" priority="6" operator="equal">
      <formula>"NO"</formula>
    </cfRule>
  </conditionalFormatting>
  <conditionalFormatting sqref="AJ114">
    <cfRule type="cellIs" dxfId="7" priority="1" operator="equal">
      <formula>"NI"</formula>
    </cfRule>
    <cfRule type="cellIs" dxfId="6" priority="2" operator="equal">
      <formula>"SI"</formula>
    </cfRule>
    <cfRule type="cellIs" dxfId="5" priority="3" operator="equal">
      <formula>"NO"</formula>
    </cfRule>
  </conditionalFormatting>
  <hyperlinks>
    <hyperlink ref="AM76" r:id="rId1" xr:uid="{61BE8DF2-C8BD-4A3B-885B-82D0E22257BB}"/>
    <hyperlink ref="Q77" r:id="rId2" xr:uid="{398F43BF-08F2-4D74-A5D9-AD9AB81E988A}"/>
    <hyperlink ref="AM97" r:id="rId3" xr:uid="{6C4CAA4E-DA77-4A29-8A6C-15A5CA767E92}"/>
    <hyperlink ref="Q98" r:id="rId4" xr:uid="{74824B36-31CF-48BA-818F-797AE3708CF5}"/>
    <hyperlink ref="AM118" r:id="rId5" xr:uid="{3C43A801-D467-4E2B-9E00-9FD0B5AB1E47}"/>
    <hyperlink ref="Q119" r:id="rId6" xr:uid="{3EA45590-8D4B-4F8C-AA43-5D61C834CF0C}"/>
  </hyperlinks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FF54-8C46-4546-AC3F-7CAB8E575EAA}">
  <dimension ref="D1:M104"/>
  <sheetViews>
    <sheetView topLeftCell="D1" workbookViewId="0">
      <selection activeCell="E1" sqref="E1:M1"/>
    </sheetView>
  </sheetViews>
  <sheetFormatPr defaultColWidth="9.33203125" defaultRowHeight="15.75" x14ac:dyDescent="0.25"/>
  <cols>
    <col min="1" max="4" width="9.33203125" style="459"/>
    <col min="5" max="5" width="39" style="459" customWidth="1"/>
    <col min="6" max="6" width="9.33203125" style="459"/>
    <col min="7" max="7" width="31.33203125" style="459" bestFit="1" customWidth="1"/>
    <col min="8" max="8" width="21.1640625" style="459" bestFit="1" customWidth="1"/>
    <col min="9" max="9" width="35" style="459" customWidth="1"/>
    <col min="10" max="10" width="55.1640625" style="459" customWidth="1"/>
    <col min="11" max="11" width="13.5" style="459" customWidth="1"/>
    <col min="12" max="12" width="10.5" style="459" customWidth="1"/>
    <col min="13" max="13" width="59.6640625" style="459" bestFit="1" customWidth="1"/>
    <col min="14" max="16384" width="9.33203125" style="459"/>
  </cols>
  <sheetData>
    <row r="1" spans="5:13" ht="26.25" thickBot="1" x14ac:dyDescent="0.3">
      <c r="E1" s="458" t="s">
        <v>634</v>
      </c>
      <c r="F1" s="458"/>
      <c r="G1" s="458"/>
      <c r="H1" s="458"/>
      <c r="I1" s="458"/>
      <c r="J1" s="458"/>
      <c r="K1" s="458"/>
      <c r="L1" s="458"/>
      <c r="M1" s="458"/>
    </row>
    <row r="2" spans="5:13" ht="16.5" thickTop="1" x14ac:dyDescent="0.25"/>
    <row r="3" spans="5:13" ht="20.25" x14ac:dyDescent="0.25">
      <c r="E3" s="484" t="s">
        <v>638</v>
      </c>
      <c r="F3" s="485"/>
      <c r="G3" s="485"/>
      <c r="H3" s="485"/>
      <c r="I3" s="485"/>
      <c r="J3" s="485"/>
      <c r="K3" s="485"/>
      <c r="L3" s="485"/>
      <c r="M3" s="485"/>
    </row>
    <row r="4" spans="5:13" ht="16.5" thickBot="1" x14ac:dyDescent="0.3">
      <c r="E4" s="460" t="s">
        <v>267</v>
      </c>
      <c r="F4" s="461"/>
      <c r="G4" s="461"/>
      <c r="H4" s="461"/>
      <c r="I4" s="461"/>
      <c r="J4" s="461"/>
      <c r="K4" s="462" t="s">
        <v>268</v>
      </c>
      <c r="L4" s="462" t="s">
        <v>269</v>
      </c>
      <c r="M4" s="461"/>
    </row>
    <row r="5" spans="5:13" x14ac:dyDescent="0.25">
      <c r="E5" s="463" t="s">
        <v>270</v>
      </c>
      <c r="F5" s="463">
        <v>1</v>
      </c>
      <c r="G5" s="369" t="s">
        <v>271</v>
      </c>
      <c r="H5" s="370" t="s">
        <v>390</v>
      </c>
      <c r="I5" s="371" t="s">
        <v>180</v>
      </c>
      <c r="J5" s="371" t="s">
        <v>272</v>
      </c>
      <c r="K5" s="371" t="s">
        <v>273</v>
      </c>
      <c r="L5" s="371" t="s">
        <v>274</v>
      </c>
      <c r="M5" s="372" t="s">
        <v>275</v>
      </c>
    </row>
    <row r="6" spans="5:13" x14ac:dyDescent="0.25">
      <c r="E6" s="464" t="s">
        <v>311</v>
      </c>
      <c r="F6" s="465">
        <v>2</v>
      </c>
      <c r="G6" s="352" t="s">
        <v>550</v>
      </c>
      <c r="H6" s="353" t="s">
        <v>353</v>
      </c>
      <c r="I6" s="357" t="s">
        <v>180</v>
      </c>
      <c r="J6" s="357" t="s">
        <v>272</v>
      </c>
      <c r="K6" s="357" t="s">
        <v>276</v>
      </c>
      <c r="L6" s="357" t="s">
        <v>277</v>
      </c>
      <c r="M6" s="367" t="s">
        <v>278</v>
      </c>
    </row>
    <row r="7" spans="5:13" x14ac:dyDescent="0.25">
      <c r="E7" s="464" t="s">
        <v>311</v>
      </c>
      <c r="F7" s="465">
        <v>3</v>
      </c>
      <c r="G7" s="352" t="s">
        <v>551</v>
      </c>
      <c r="H7" s="353" t="s">
        <v>552</v>
      </c>
      <c r="I7" s="357" t="s">
        <v>180</v>
      </c>
      <c r="J7" s="357" t="s">
        <v>272</v>
      </c>
      <c r="K7" s="357" t="s">
        <v>279</v>
      </c>
      <c r="L7" s="357" t="s">
        <v>280</v>
      </c>
      <c r="M7" s="367" t="s">
        <v>281</v>
      </c>
    </row>
    <row r="8" spans="5:13" x14ac:dyDescent="0.25">
      <c r="E8" s="464" t="s">
        <v>311</v>
      </c>
      <c r="F8" s="465">
        <v>4</v>
      </c>
      <c r="G8" s="352" t="s">
        <v>553</v>
      </c>
      <c r="H8" s="353" t="s">
        <v>554</v>
      </c>
      <c r="I8" s="357" t="s">
        <v>180</v>
      </c>
      <c r="J8" s="357" t="s">
        <v>272</v>
      </c>
      <c r="K8" s="357" t="s">
        <v>287</v>
      </c>
      <c r="L8" s="357" t="s">
        <v>288</v>
      </c>
      <c r="M8" s="367" t="s">
        <v>289</v>
      </c>
    </row>
    <row r="9" spans="5:13" x14ac:dyDescent="0.25">
      <c r="E9" s="464" t="s">
        <v>311</v>
      </c>
      <c r="F9" s="465">
        <v>5</v>
      </c>
      <c r="G9" s="352" t="s">
        <v>555</v>
      </c>
      <c r="H9" s="353" t="s">
        <v>556</v>
      </c>
      <c r="I9" s="357" t="s">
        <v>180</v>
      </c>
      <c r="J9" s="359" t="s">
        <v>272</v>
      </c>
      <c r="K9" s="357" t="s">
        <v>294</v>
      </c>
      <c r="L9" s="357" t="s">
        <v>295</v>
      </c>
      <c r="M9" s="367" t="s">
        <v>296</v>
      </c>
    </row>
    <row r="10" spans="5:13" x14ac:dyDescent="0.25">
      <c r="E10" s="464" t="s">
        <v>311</v>
      </c>
      <c r="F10" s="465">
        <v>6</v>
      </c>
      <c r="G10" s="352" t="s">
        <v>297</v>
      </c>
      <c r="H10" s="353" t="s">
        <v>298</v>
      </c>
      <c r="I10" s="357" t="s">
        <v>180</v>
      </c>
      <c r="J10" s="357" t="s">
        <v>293</v>
      </c>
      <c r="K10" s="357" t="s">
        <v>299</v>
      </c>
      <c r="L10" s="357" t="s">
        <v>291</v>
      </c>
      <c r="M10" s="367" t="s">
        <v>292</v>
      </c>
    </row>
    <row r="11" spans="5:13" x14ac:dyDescent="0.25">
      <c r="E11" s="464" t="s">
        <v>311</v>
      </c>
      <c r="F11" s="465">
        <v>7</v>
      </c>
      <c r="G11" s="352" t="s">
        <v>557</v>
      </c>
      <c r="H11" s="353" t="s">
        <v>558</v>
      </c>
      <c r="I11" s="357" t="s">
        <v>180</v>
      </c>
      <c r="J11" s="357" t="s">
        <v>272</v>
      </c>
      <c r="K11" s="357" t="s">
        <v>290</v>
      </c>
      <c r="L11" s="357" t="s">
        <v>291</v>
      </c>
      <c r="M11" s="367" t="s">
        <v>292</v>
      </c>
    </row>
    <row r="12" spans="5:13" x14ac:dyDescent="0.25">
      <c r="E12" s="464" t="s">
        <v>311</v>
      </c>
      <c r="F12" s="465">
        <v>8</v>
      </c>
      <c r="G12" s="352" t="s">
        <v>559</v>
      </c>
      <c r="H12" s="353" t="s">
        <v>554</v>
      </c>
      <c r="I12" s="357" t="s">
        <v>180</v>
      </c>
      <c r="J12" s="357" t="s">
        <v>272</v>
      </c>
      <c r="K12" s="357" t="s">
        <v>302</v>
      </c>
      <c r="L12" s="357" t="s">
        <v>303</v>
      </c>
      <c r="M12" s="367" t="s">
        <v>304</v>
      </c>
    </row>
    <row r="13" spans="5:13" x14ac:dyDescent="0.25">
      <c r="E13" s="464" t="s">
        <v>311</v>
      </c>
      <c r="F13" s="465">
        <v>9</v>
      </c>
      <c r="G13" s="352" t="s">
        <v>560</v>
      </c>
      <c r="H13" s="353" t="s">
        <v>317</v>
      </c>
      <c r="I13" s="357" t="s">
        <v>180</v>
      </c>
      <c r="J13" s="357" t="s">
        <v>272</v>
      </c>
      <c r="K13" s="357" t="s">
        <v>305</v>
      </c>
      <c r="L13" s="357" t="s">
        <v>306</v>
      </c>
      <c r="M13" s="367" t="s">
        <v>307</v>
      </c>
    </row>
    <row r="14" spans="5:13" x14ac:dyDescent="0.25">
      <c r="E14" s="464" t="s">
        <v>311</v>
      </c>
      <c r="F14" s="465">
        <v>10</v>
      </c>
      <c r="G14" s="352" t="s">
        <v>561</v>
      </c>
      <c r="H14" s="353" t="s">
        <v>562</v>
      </c>
      <c r="I14" s="357" t="s">
        <v>180</v>
      </c>
      <c r="J14" s="357" t="s">
        <v>272</v>
      </c>
      <c r="K14" s="357" t="s">
        <v>305</v>
      </c>
      <c r="L14" s="357" t="s">
        <v>306</v>
      </c>
      <c r="M14" s="367" t="s">
        <v>307</v>
      </c>
    </row>
    <row r="15" spans="5:13" x14ac:dyDescent="0.25">
      <c r="E15" s="464" t="s">
        <v>311</v>
      </c>
      <c r="F15" s="465">
        <v>11</v>
      </c>
      <c r="G15" s="352" t="s">
        <v>563</v>
      </c>
      <c r="H15" s="353" t="s">
        <v>564</v>
      </c>
      <c r="I15" s="357" t="s">
        <v>180</v>
      </c>
      <c r="J15" s="357" t="s">
        <v>272</v>
      </c>
      <c r="K15" s="357" t="s">
        <v>305</v>
      </c>
      <c r="L15" s="357" t="s">
        <v>306</v>
      </c>
      <c r="M15" s="367" t="s">
        <v>307</v>
      </c>
    </row>
    <row r="16" spans="5:13" x14ac:dyDescent="0.25">
      <c r="E16" s="464" t="s">
        <v>311</v>
      </c>
      <c r="F16" s="465">
        <v>12</v>
      </c>
      <c r="G16" s="352" t="s">
        <v>565</v>
      </c>
      <c r="H16" s="353" t="s">
        <v>566</v>
      </c>
      <c r="I16" s="357" t="s">
        <v>180</v>
      </c>
      <c r="J16" s="357" t="s">
        <v>272</v>
      </c>
      <c r="K16" s="357" t="s">
        <v>287</v>
      </c>
      <c r="L16" s="357" t="s">
        <v>288</v>
      </c>
      <c r="M16" s="367" t="s">
        <v>289</v>
      </c>
    </row>
    <row r="17" spans="4:13" x14ac:dyDescent="0.25">
      <c r="E17" s="464" t="s">
        <v>311</v>
      </c>
      <c r="F17" s="465">
        <v>13</v>
      </c>
      <c r="G17" s="352" t="s">
        <v>567</v>
      </c>
      <c r="H17" s="353" t="s">
        <v>568</v>
      </c>
      <c r="I17" s="357" t="s">
        <v>180</v>
      </c>
      <c r="J17" s="357" t="s">
        <v>579</v>
      </c>
      <c r="K17" s="357" t="s">
        <v>284</v>
      </c>
      <c r="L17" s="357" t="s">
        <v>285</v>
      </c>
      <c r="M17" s="367" t="s">
        <v>286</v>
      </c>
    </row>
    <row r="18" spans="4:13" x14ac:dyDescent="0.25">
      <c r="E18" s="464" t="s">
        <v>311</v>
      </c>
      <c r="F18" s="465">
        <v>14</v>
      </c>
      <c r="G18" s="352" t="s">
        <v>569</v>
      </c>
      <c r="H18" s="353" t="s">
        <v>336</v>
      </c>
      <c r="I18" s="357" t="s">
        <v>180</v>
      </c>
      <c r="J18" s="357" t="s">
        <v>272</v>
      </c>
      <c r="K18" s="357" t="s">
        <v>308</v>
      </c>
      <c r="L18" s="357" t="s">
        <v>309</v>
      </c>
      <c r="M18" s="367" t="s">
        <v>310</v>
      </c>
    </row>
    <row r="19" spans="4:13" x14ac:dyDescent="0.25">
      <c r="E19" s="464" t="s">
        <v>311</v>
      </c>
      <c r="F19" s="465">
        <v>15</v>
      </c>
      <c r="G19" s="352" t="s">
        <v>570</v>
      </c>
      <c r="H19" s="353" t="s">
        <v>571</v>
      </c>
      <c r="I19" s="357" t="s">
        <v>180</v>
      </c>
      <c r="J19" s="357" t="s">
        <v>272</v>
      </c>
      <c r="K19" s="357" t="s">
        <v>302</v>
      </c>
      <c r="L19" s="357" t="s">
        <v>303</v>
      </c>
      <c r="M19" s="367" t="s">
        <v>304</v>
      </c>
    </row>
    <row r="20" spans="4:13" ht="16.5" thickBot="1" x14ac:dyDescent="0.3">
      <c r="E20" s="466" t="s">
        <v>311</v>
      </c>
      <c r="F20" s="467">
        <v>16</v>
      </c>
      <c r="G20" s="354" t="s">
        <v>572</v>
      </c>
      <c r="H20" s="355" t="s">
        <v>573</v>
      </c>
      <c r="I20" s="358" t="s">
        <v>180</v>
      </c>
      <c r="J20" s="358" t="s">
        <v>272</v>
      </c>
      <c r="K20" s="358" t="s">
        <v>308</v>
      </c>
      <c r="L20" s="358" t="s">
        <v>309</v>
      </c>
      <c r="M20" s="368" t="s">
        <v>310</v>
      </c>
    </row>
    <row r="21" spans="4:13" x14ac:dyDescent="0.25">
      <c r="E21" s="468" t="s">
        <v>282</v>
      </c>
      <c r="F21" s="463">
        <v>17</v>
      </c>
      <c r="G21" s="350" t="s">
        <v>574</v>
      </c>
      <c r="H21" s="351" t="s">
        <v>575</v>
      </c>
      <c r="I21" s="356" t="s">
        <v>283</v>
      </c>
      <c r="J21" s="356" t="s">
        <v>272</v>
      </c>
      <c r="K21" s="356" t="s">
        <v>284</v>
      </c>
      <c r="L21" s="356" t="s">
        <v>285</v>
      </c>
      <c r="M21" s="366" t="s">
        <v>286</v>
      </c>
    </row>
    <row r="22" spans="4:13" x14ac:dyDescent="0.25">
      <c r="D22" s="469"/>
      <c r="E22" s="464" t="s">
        <v>282</v>
      </c>
      <c r="F22" s="465">
        <v>18</v>
      </c>
      <c r="G22" s="352" t="s">
        <v>576</v>
      </c>
      <c r="H22" s="353" t="s">
        <v>353</v>
      </c>
      <c r="I22" s="357" t="s">
        <v>180</v>
      </c>
      <c r="J22" s="357" t="s">
        <v>293</v>
      </c>
      <c r="K22" s="357" t="s">
        <v>284</v>
      </c>
      <c r="L22" s="357" t="s">
        <v>285</v>
      </c>
      <c r="M22" s="367" t="s">
        <v>286</v>
      </c>
    </row>
    <row r="23" spans="4:13" x14ac:dyDescent="0.25">
      <c r="D23" s="469"/>
      <c r="E23" s="464" t="s">
        <v>282</v>
      </c>
      <c r="F23" s="465">
        <v>19</v>
      </c>
      <c r="G23" s="352" t="s">
        <v>300</v>
      </c>
      <c r="H23" s="353" t="s">
        <v>301</v>
      </c>
      <c r="I23" s="357" t="s">
        <v>180</v>
      </c>
      <c r="J23" s="357" t="s">
        <v>272</v>
      </c>
      <c r="K23" s="357" t="s">
        <v>299</v>
      </c>
      <c r="L23" s="357" t="s">
        <v>277</v>
      </c>
      <c r="M23" s="367" t="s">
        <v>278</v>
      </c>
    </row>
    <row r="24" spans="4:13" x14ac:dyDescent="0.25">
      <c r="D24" s="469"/>
      <c r="E24" s="464" t="s">
        <v>282</v>
      </c>
      <c r="F24" s="465">
        <v>20</v>
      </c>
      <c r="G24" s="352" t="s">
        <v>577</v>
      </c>
      <c r="H24" s="353" t="s">
        <v>319</v>
      </c>
      <c r="I24" s="357" t="s">
        <v>180</v>
      </c>
      <c r="J24" s="357" t="s">
        <v>580</v>
      </c>
      <c r="K24" s="357" t="s">
        <v>276</v>
      </c>
      <c r="L24" s="357" t="s">
        <v>277</v>
      </c>
      <c r="M24" s="367" t="s">
        <v>278</v>
      </c>
    </row>
    <row r="25" spans="4:13" x14ac:dyDescent="0.25">
      <c r="D25" s="469"/>
      <c r="E25" s="464" t="s">
        <v>282</v>
      </c>
      <c r="F25" s="465">
        <v>21</v>
      </c>
      <c r="G25" s="352" t="s">
        <v>487</v>
      </c>
      <c r="H25" s="353" t="s">
        <v>488</v>
      </c>
      <c r="I25" s="357" t="s">
        <v>180</v>
      </c>
      <c r="J25" s="357" t="s">
        <v>272</v>
      </c>
      <c r="K25" s="357" t="s">
        <v>290</v>
      </c>
      <c r="L25" s="357" t="s">
        <v>291</v>
      </c>
      <c r="M25" s="367" t="s">
        <v>292</v>
      </c>
    </row>
    <row r="26" spans="4:13" ht="16.5" thickBot="1" x14ac:dyDescent="0.3">
      <c r="D26" s="469"/>
      <c r="E26" s="466" t="s">
        <v>282</v>
      </c>
      <c r="F26" s="467">
        <v>22</v>
      </c>
      <c r="G26" s="354" t="s">
        <v>578</v>
      </c>
      <c r="H26" s="355" t="s">
        <v>489</v>
      </c>
      <c r="I26" s="358" t="s">
        <v>180</v>
      </c>
      <c r="J26" s="358" t="s">
        <v>272</v>
      </c>
      <c r="K26" s="358" t="s">
        <v>490</v>
      </c>
      <c r="L26" s="358" t="s">
        <v>491</v>
      </c>
      <c r="M26" s="368" t="s">
        <v>492</v>
      </c>
    </row>
    <row r="27" spans="4:13" x14ac:dyDescent="0.25">
      <c r="D27" s="469"/>
      <c r="E27" s="470"/>
      <c r="F27" s="471"/>
      <c r="G27" s="388"/>
      <c r="H27" s="388"/>
      <c r="I27" s="389"/>
      <c r="J27" s="389"/>
      <c r="K27" s="389"/>
      <c r="L27" s="389"/>
      <c r="M27" s="388"/>
    </row>
    <row r="28" spans="4:13" x14ac:dyDescent="0.25">
      <c r="D28" s="469"/>
      <c r="E28" s="469"/>
      <c r="F28" s="469"/>
      <c r="G28" s="469"/>
      <c r="H28" s="469"/>
      <c r="I28" s="469"/>
      <c r="J28" s="469"/>
    </row>
    <row r="29" spans="4:13" ht="20.25" x14ac:dyDescent="0.25">
      <c r="D29" s="469"/>
      <c r="E29" s="486" t="s">
        <v>637</v>
      </c>
      <c r="F29" s="487"/>
      <c r="G29" s="487"/>
      <c r="H29" s="487"/>
      <c r="I29" s="487"/>
      <c r="J29" s="487"/>
      <c r="K29" s="487"/>
      <c r="L29" s="487"/>
      <c r="M29" s="487"/>
    </row>
    <row r="30" spans="4:13" ht="16.5" thickBot="1" x14ac:dyDescent="0.3">
      <c r="D30" s="469"/>
      <c r="E30" s="460" t="s">
        <v>267</v>
      </c>
      <c r="F30" s="469"/>
      <c r="G30" s="469"/>
      <c r="H30" s="469"/>
      <c r="I30" s="469"/>
      <c r="J30" s="469"/>
      <c r="K30" s="472" t="s">
        <v>268</v>
      </c>
      <c r="L30" s="472" t="s">
        <v>269</v>
      </c>
      <c r="M30" s="469"/>
    </row>
    <row r="31" spans="4:13" x14ac:dyDescent="0.25">
      <c r="E31" s="463" t="s">
        <v>270</v>
      </c>
      <c r="F31" s="473">
        <v>1</v>
      </c>
      <c r="G31" s="384" t="s">
        <v>337</v>
      </c>
      <c r="H31" s="385" t="s">
        <v>325</v>
      </c>
      <c r="I31" s="386" t="s">
        <v>180</v>
      </c>
      <c r="J31" s="386" t="s">
        <v>293</v>
      </c>
      <c r="K31" s="386" t="s">
        <v>594</v>
      </c>
      <c r="L31" s="386" t="s">
        <v>595</v>
      </c>
      <c r="M31" s="387" t="s">
        <v>338</v>
      </c>
    </row>
    <row r="32" spans="4:13" x14ac:dyDescent="0.25">
      <c r="D32" s="469"/>
      <c r="E32" s="464" t="s">
        <v>311</v>
      </c>
      <c r="F32" s="474">
        <v>2</v>
      </c>
      <c r="G32" s="352" t="s">
        <v>318</v>
      </c>
      <c r="H32" s="353" t="s">
        <v>319</v>
      </c>
      <c r="I32" s="357" t="s">
        <v>180</v>
      </c>
      <c r="J32" s="357" t="s">
        <v>596</v>
      </c>
      <c r="K32" s="357" t="s">
        <v>356</v>
      </c>
      <c r="L32" s="357" t="s">
        <v>357</v>
      </c>
      <c r="M32" s="367" t="s">
        <v>597</v>
      </c>
    </row>
    <row r="33" spans="5:13" x14ac:dyDescent="0.25">
      <c r="E33" s="464" t="s">
        <v>311</v>
      </c>
      <c r="F33" s="474">
        <v>3</v>
      </c>
      <c r="G33" s="352" t="s">
        <v>320</v>
      </c>
      <c r="H33" s="353" t="s">
        <v>321</v>
      </c>
      <c r="I33" s="357" t="s">
        <v>180</v>
      </c>
      <c r="J33" s="357" t="s">
        <v>272</v>
      </c>
      <c r="K33" s="357" t="s">
        <v>356</v>
      </c>
      <c r="L33" s="357" t="s">
        <v>357</v>
      </c>
      <c r="M33" s="367" t="s">
        <v>597</v>
      </c>
    </row>
    <row r="34" spans="5:13" x14ac:dyDescent="0.25">
      <c r="E34" s="464" t="s">
        <v>311</v>
      </c>
      <c r="F34" s="474">
        <v>4</v>
      </c>
      <c r="G34" s="377" t="s">
        <v>322</v>
      </c>
      <c r="H34" s="360" t="s">
        <v>323</v>
      </c>
      <c r="I34" s="362" t="s">
        <v>180</v>
      </c>
      <c r="J34" s="362" t="s">
        <v>293</v>
      </c>
      <c r="K34" s="362" t="s">
        <v>356</v>
      </c>
      <c r="L34" s="362" t="s">
        <v>357</v>
      </c>
      <c r="M34" s="378" t="s">
        <v>597</v>
      </c>
    </row>
    <row r="35" spans="5:13" x14ac:dyDescent="0.25">
      <c r="E35" s="464" t="s">
        <v>311</v>
      </c>
      <c r="F35" s="474">
        <v>5</v>
      </c>
      <c r="G35" s="377" t="s">
        <v>312</v>
      </c>
      <c r="H35" s="360" t="s">
        <v>313</v>
      </c>
      <c r="I35" s="362" t="s">
        <v>180</v>
      </c>
      <c r="J35" s="364" t="s">
        <v>272</v>
      </c>
      <c r="K35" s="362" t="s">
        <v>356</v>
      </c>
      <c r="L35" s="362" t="s">
        <v>357</v>
      </c>
      <c r="M35" s="378" t="s">
        <v>597</v>
      </c>
    </row>
    <row r="36" spans="5:13" x14ac:dyDescent="0.25">
      <c r="E36" s="464" t="s">
        <v>311</v>
      </c>
      <c r="F36" s="474">
        <v>6</v>
      </c>
      <c r="G36" s="377" t="s">
        <v>324</v>
      </c>
      <c r="H36" s="360" t="s">
        <v>325</v>
      </c>
      <c r="I36" s="362" t="s">
        <v>180</v>
      </c>
      <c r="J36" s="362" t="s">
        <v>293</v>
      </c>
      <c r="K36" s="362" t="s">
        <v>356</v>
      </c>
      <c r="L36" s="362" t="s">
        <v>357</v>
      </c>
      <c r="M36" s="378" t="s">
        <v>597</v>
      </c>
    </row>
    <row r="37" spans="5:13" x14ac:dyDescent="0.25">
      <c r="E37" s="464" t="s">
        <v>311</v>
      </c>
      <c r="F37" s="474">
        <v>7</v>
      </c>
      <c r="G37" s="377" t="s">
        <v>326</v>
      </c>
      <c r="H37" s="360" t="s">
        <v>327</v>
      </c>
      <c r="I37" s="362" t="s">
        <v>180</v>
      </c>
      <c r="J37" s="362" t="s">
        <v>598</v>
      </c>
      <c r="K37" s="362" t="s">
        <v>356</v>
      </c>
      <c r="L37" s="362" t="s">
        <v>357</v>
      </c>
      <c r="M37" s="378" t="s">
        <v>597</v>
      </c>
    </row>
    <row r="38" spans="5:13" x14ac:dyDescent="0.25">
      <c r="E38" s="464" t="s">
        <v>311</v>
      </c>
      <c r="F38" s="474">
        <v>8</v>
      </c>
      <c r="G38" s="377" t="s">
        <v>328</v>
      </c>
      <c r="H38" s="360" t="s">
        <v>325</v>
      </c>
      <c r="I38" s="362" t="s">
        <v>329</v>
      </c>
      <c r="J38" s="362" t="s">
        <v>272</v>
      </c>
      <c r="K38" s="362" t="s">
        <v>356</v>
      </c>
      <c r="L38" s="362" t="s">
        <v>357</v>
      </c>
      <c r="M38" s="378" t="s">
        <v>597</v>
      </c>
    </row>
    <row r="39" spans="5:13" x14ac:dyDescent="0.25">
      <c r="E39" s="464" t="s">
        <v>311</v>
      </c>
      <c r="F39" s="474">
        <v>9</v>
      </c>
      <c r="G39" s="377" t="s">
        <v>330</v>
      </c>
      <c r="H39" s="360" t="s">
        <v>331</v>
      </c>
      <c r="I39" s="362" t="s">
        <v>180</v>
      </c>
      <c r="J39" s="362" t="s">
        <v>272</v>
      </c>
      <c r="K39" s="362" t="s">
        <v>356</v>
      </c>
      <c r="L39" s="362" t="s">
        <v>357</v>
      </c>
      <c r="M39" s="378" t="s">
        <v>597</v>
      </c>
    </row>
    <row r="40" spans="5:13" x14ac:dyDescent="0.25">
      <c r="E40" s="464" t="s">
        <v>311</v>
      </c>
      <c r="F40" s="474">
        <v>10</v>
      </c>
      <c r="G40" s="377" t="s">
        <v>581</v>
      </c>
      <c r="H40" s="360" t="s">
        <v>582</v>
      </c>
      <c r="I40" s="362" t="s">
        <v>180</v>
      </c>
      <c r="J40" s="362" t="s">
        <v>272</v>
      </c>
      <c r="K40" s="362" t="s">
        <v>333</v>
      </c>
      <c r="L40" s="362" t="s">
        <v>334</v>
      </c>
      <c r="M40" s="378" t="s">
        <v>599</v>
      </c>
    </row>
    <row r="41" spans="5:13" x14ac:dyDescent="0.25">
      <c r="E41" s="464" t="s">
        <v>311</v>
      </c>
      <c r="F41" s="474">
        <v>11</v>
      </c>
      <c r="G41" s="377" t="s">
        <v>335</v>
      </c>
      <c r="H41" s="360" t="s">
        <v>336</v>
      </c>
      <c r="I41" s="362" t="s">
        <v>180</v>
      </c>
      <c r="J41" s="362" t="s">
        <v>272</v>
      </c>
      <c r="K41" s="362" t="s">
        <v>356</v>
      </c>
      <c r="L41" s="362" t="s">
        <v>357</v>
      </c>
      <c r="M41" s="378" t="s">
        <v>358</v>
      </c>
    </row>
    <row r="42" spans="5:13" x14ac:dyDescent="0.25">
      <c r="E42" s="464" t="s">
        <v>311</v>
      </c>
      <c r="F42" s="474">
        <v>12</v>
      </c>
      <c r="G42" s="377" t="s">
        <v>339</v>
      </c>
      <c r="H42" s="360" t="s">
        <v>332</v>
      </c>
      <c r="I42" s="362" t="s">
        <v>180</v>
      </c>
      <c r="J42" s="362" t="s">
        <v>272</v>
      </c>
      <c r="K42" s="362" t="s">
        <v>356</v>
      </c>
      <c r="L42" s="362" t="s">
        <v>357</v>
      </c>
      <c r="M42" s="378" t="s">
        <v>358</v>
      </c>
    </row>
    <row r="43" spans="5:13" x14ac:dyDescent="0.25">
      <c r="E43" s="464" t="s">
        <v>311</v>
      </c>
      <c r="F43" s="474">
        <v>13</v>
      </c>
      <c r="G43" s="377" t="s">
        <v>340</v>
      </c>
      <c r="H43" s="360" t="s">
        <v>583</v>
      </c>
      <c r="I43" s="362" t="s">
        <v>180</v>
      </c>
      <c r="J43" s="362" t="s">
        <v>293</v>
      </c>
      <c r="K43" s="362" t="s">
        <v>341</v>
      </c>
      <c r="L43" s="362" t="s">
        <v>342</v>
      </c>
      <c r="M43" s="378" t="s">
        <v>343</v>
      </c>
    </row>
    <row r="44" spans="5:13" x14ac:dyDescent="0.25">
      <c r="E44" s="464" t="s">
        <v>311</v>
      </c>
      <c r="F44" s="474">
        <v>14</v>
      </c>
      <c r="G44" s="377" t="s">
        <v>496</v>
      </c>
      <c r="H44" s="360" t="s">
        <v>497</v>
      </c>
      <c r="I44" s="362" t="s">
        <v>180</v>
      </c>
      <c r="J44" s="362" t="s">
        <v>598</v>
      </c>
      <c r="K44" s="362" t="s">
        <v>356</v>
      </c>
      <c r="L44" s="362" t="s">
        <v>357</v>
      </c>
      <c r="M44" s="378" t="s">
        <v>358</v>
      </c>
    </row>
    <row r="45" spans="5:13" x14ac:dyDescent="0.25">
      <c r="E45" s="464" t="s">
        <v>311</v>
      </c>
      <c r="F45" s="474">
        <v>15</v>
      </c>
      <c r="G45" s="379" t="s">
        <v>498</v>
      </c>
      <c r="H45" s="361" t="s">
        <v>499</v>
      </c>
      <c r="I45" s="363" t="s">
        <v>180</v>
      </c>
      <c r="J45" s="363" t="s">
        <v>272</v>
      </c>
      <c r="K45" s="362" t="s">
        <v>500</v>
      </c>
      <c r="L45" s="362" t="s">
        <v>600</v>
      </c>
      <c r="M45" s="378" t="s">
        <v>350</v>
      </c>
    </row>
    <row r="46" spans="5:13" ht="16.5" thickBot="1" x14ac:dyDescent="0.3">
      <c r="E46" s="466" t="s">
        <v>311</v>
      </c>
      <c r="F46" s="475">
        <v>16</v>
      </c>
      <c r="G46" s="380" t="s">
        <v>501</v>
      </c>
      <c r="H46" s="381" t="s">
        <v>502</v>
      </c>
      <c r="I46" s="382" t="s">
        <v>601</v>
      </c>
      <c r="J46" s="382" t="s">
        <v>602</v>
      </c>
      <c r="K46" s="382" t="s">
        <v>356</v>
      </c>
      <c r="L46" s="382" t="s">
        <v>357</v>
      </c>
      <c r="M46" s="383" t="s">
        <v>358</v>
      </c>
    </row>
    <row r="47" spans="5:13" x14ac:dyDescent="0.25">
      <c r="E47" s="468" t="s">
        <v>282</v>
      </c>
      <c r="F47" s="473">
        <v>17</v>
      </c>
      <c r="G47" s="373" t="s">
        <v>316</v>
      </c>
      <c r="H47" s="374" t="s">
        <v>584</v>
      </c>
      <c r="I47" s="375" t="s">
        <v>180</v>
      </c>
      <c r="J47" s="375" t="s">
        <v>272</v>
      </c>
      <c r="K47" s="375" t="s">
        <v>356</v>
      </c>
      <c r="L47" s="375" t="s">
        <v>357</v>
      </c>
      <c r="M47" s="376" t="s">
        <v>358</v>
      </c>
    </row>
    <row r="48" spans="5:13" x14ac:dyDescent="0.25">
      <c r="E48" s="464" t="s">
        <v>282</v>
      </c>
      <c r="F48" s="474">
        <v>18</v>
      </c>
      <c r="G48" s="377" t="s">
        <v>344</v>
      </c>
      <c r="H48" s="360" t="s">
        <v>585</v>
      </c>
      <c r="I48" s="362" t="s">
        <v>603</v>
      </c>
      <c r="J48" s="362" t="s">
        <v>602</v>
      </c>
      <c r="K48" s="362" t="s">
        <v>356</v>
      </c>
      <c r="L48" s="362" t="s">
        <v>357</v>
      </c>
      <c r="M48" s="378" t="s">
        <v>358</v>
      </c>
    </row>
    <row r="49" spans="5:13" x14ac:dyDescent="0.25">
      <c r="E49" s="464" t="s">
        <v>282</v>
      </c>
      <c r="F49" s="474">
        <v>19</v>
      </c>
      <c r="G49" s="377" t="s">
        <v>111</v>
      </c>
      <c r="H49" s="360" t="s">
        <v>345</v>
      </c>
      <c r="I49" s="362" t="s">
        <v>346</v>
      </c>
      <c r="J49" s="362" t="s">
        <v>602</v>
      </c>
      <c r="K49" s="362" t="s">
        <v>356</v>
      </c>
      <c r="L49" s="362" t="s">
        <v>357</v>
      </c>
      <c r="M49" s="378" t="s">
        <v>358</v>
      </c>
    </row>
    <row r="50" spans="5:13" x14ac:dyDescent="0.25">
      <c r="E50" s="464" t="s">
        <v>282</v>
      </c>
      <c r="F50" s="474">
        <v>20</v>
      </c>
      <c r="G50" s="377" t="s">
        <v>493</v>
      </c>
      <c r="H50" s="360" t="s">
        <v>494</v>
      </c>
      <c r="I50" s="362" t="s">
        <v>495</v>
      </c>
      <c r="J50" s="362" t="s">
        <v>602</v>
      </c>
      <c r="K50" s="362" t="s">
        <v>594</v>
      </c>
      <c r="L50" s="362" t="s">
        <v>595</v>
      </c>
      <c r="M50" s="378" t="s">
        <v>338</v>
      </c>
    </row>
    <row r="51" spans="5:13" x14ac:dyDescent="0.25">
      <c r="E51" s="464" t="s">
        <v>282</v>
      </c>
      <c r="F51" s="474">
        <v>21</v>
      </c>
      <c r="G51" s="377" t="s">
        <v>586</v>
      </c>
      <c r="H51" s="360" t="s">
        <v>587</v>
      </c>
      <c r="I51" s="362" t="s">
        <v>604</v>
      </c>
      <c r="J51" s="362" t="s">
        <v>602</v>
      </c>
      <c r="K51" s="362" t="s">
        <v>333</v>
      </c>
      <c r="L51" s="362" t="s">
        <v>334</v>
      </c>
      <c r="M51" s="378" t="s">
        <v>599</v>
      </c>
    </row>
    <row r="52" spans="5:13" x14ac:dyDescent="0.25">
      <c r="E52" s="464" t="s">
        <v>282</v>
      </c>
      <c r="F52" s="474">
        <v>22</v>
      </c>
      <c r="G52" s="377" t="s">
        <v>588</v>
      </c>
      <c r="H52" s="360" t="s">
        <v>589</v>
      </c>
      <c r="I52" s="362" t="s">
        <v>605</v>
      </c>
      <c r="J52" s="362" t="s">
        <v>602</v>
      </c>
      <c r="K52" s="362" t="s">
        <v>356</v>
      </c>
      <c r="L52" s="362" t="s">
        <v>357</v>
      </c>
      <c r="M52" s="378" t="s">
        <v>358</v>
      </c>
    </row>
    <row r="53" spans="5:13" x14ac:dyDescent="0.25">
      <c r="E53" s="464" t="s">
        <v>282</v>
      </c>
      <c r="F53" s="474">
        <v>23</v>
      </c>
      <c r="G53" s="377" t="s">
        <v>590</v>
      </c>
      <c r="H53" s="360" t="s">
        <v>591</v>
      </c>
      <c r="I53" s="362" t="s">
        <v>606</v>
      </c>
      <c r="J53" s="362" t="s">
        <v>607</v>
      </c>
      <c r="K53" s="362" t="s">
        <v>356</v>
      </c>
      <c r="L53" s="362" t="s">
        <v>357</v>
      </c>
      <c r="M53" s="378" t="s">
        <v>358</v>
      </c>
    </row>
    <row r="54" spans="5:13" ht="16.5" thickBot="1" x14ac:dyDescent="0.3">
      <c r="E54" s="466" t="s">
        <v>282</v>
      </c>
      <c r="F54" s="475">
        <v>24</v>
      </c>
      <c r="G54" s="380" t="s">
        <v>592</v>
      </c>
      <c r="H54" s="381" t="s">
        <v>593</v>
      </c>
      <c r="I54" s="382" t="s">
        <v>606</v>
      </c>
      <c r="J54" s="382" t="s">
        <v>607</v>
      </c>
      <c r="K54" s="382" t="s">
        <v>356</v>
      </c>
      <c r="L54" s="382" t="s">
        <v>357</v>
      </c>
      <c r="M54" s="383" t="s">
        <v>358</v>
      </c>
    </row>
    <row r="56" spans="5:13" x14ac:dyDescent="0.25">
      <c r="E56" s="469"/>
      <c r="F56" s="469"/>
      <c r="G56" s="469"/>
      <c r="H56" s="469"/>
      <c r="I56" s="469"/>
      <c r="J56" s="469"/>
      <c r="K56" s="469"/>
      <c r="L56" s="469"/>
      <c r="M56" s="469"/>
    </row>
    <row r="57" spans="5:13" ht="20.25" x14ac:dyDescent="0.25">
      <c r="E57" s="488" t="s">
        <v>636</v>
      </c>
      <c r="F57" s="489"/>
      <c r="G57" s="489"/>
      <c r="H57" s="489"/>
      <c r="I57" s="489"/>
      <c r="J57" s="489"/>
      <c r="K57" s="489"/>
      <c r="L57" s="489"/>
      <c r="M57" s="489"/>
    </row>
    <row r="58" spans="5:13" ht="16.5" thickBot="1" x14ac:dyDescent="0.3">
      <c r="E58" s="476" t="s">
        <v>267</v>
      </c>
      <c r="F58" s="477"/>
      <c r="G58" s="478"/>
      <c r="H58" s="478"/>
      <c r="I58" s="477"/>
      <c r="J58" s="477"/>
      <c r="K58" s="472" t="s">
        <v>268</v>
      </c>
      <c r="L58" s="472" t="s">
        <v>269</v>
      </c>
      <c r="M58" s="478"/>
    </row>
    <row r="59" spans="5:13" x14ac:dyDescent="0.25">
      <c r="E59" s="479" t="s">
        <v>270</v>
      </c>
      <c r="F59" s="473">
        <v>1</v>
      </c>
      <c r="G59" s="384" t="s">
        <v>348</v>
      </c>
      <c r="H59" s="385" t="s">
        <v>349</v>
      </c>
      <c r="I59" s="386" t="s">
        <v>180</v>
      </c>
      <c r="J59" s="392" t="s">
        <v>272</v>
      </c>
      <c r="K59" s="386" t="s">
        <v>500</v>
      </c>
      <c r="L59" s="386" t="s">
        <v>600</v>
      </c>
      <c r="M59" s="387" t="s">
        <v>350</v>
      </c>
    </row>
    <row r="60" spans="5:13" x14ac:dyDescent="0.25">
      <c r="E60" s="464" t="s">
        <v>311</v>
      </c>
      <c r="F60" s="474">
        <v>2</v>
      </c>
      <c r="G60" s="377" t="s">
        <v>351</v>
      </c>
      <c r="H60" s="360" t="s">
        <v>325</v>
      </c>
      <c r="I60" s="362" t="s">
        <v>180</v>
      </c>
      <c r="J60" s="362" t="s">
        <v>272</v>
      </c>
      <c r="K60" s="362" t="s">
        <v>613</v>
      </c>
      <c r="L60" s="362" t="s">
        <v>614</v>
      </c>
      <c r="M60" s="378" t="s">
        <v>615</v>
      </c>
    </row>
    <row r="61" spans="5:13" x14ac:dyDescent="0.25">
      <c r="E61" s="464" t="s">
        <v>311</v>
      </c>
      <c r="F61" s="474">
        <v>3</v>
      </c>
      <c r="G61" s="377" t="s">
        <v>354</v>
      </c>
      <c r="H61" s="360" t="s">
        <v>355</v>
      </c>
      <c r="I61" s="362" t="s">
        <v>180</v>
      </c>
      <c r="J61" s="362" t="s">
        <v>272</v>
      </c>
      <c r="K61" s="362" t="s">
        <v>314</v>
      </c>
      <c r="L61" s="362" t="s">
        <v>315</v>
      </c>
      <c r="M61" s="378" t="s">
        <v>358</v>
      </c>
    </row>
    <row r="62" spans="5:13" x14ac:dyDescent="0.25">
      <c r="E62" s="464" t="s">
        <v>311</v>
      </c>
      <c r="F62" s="474">
        <v>4</v>
      </c>
      <c r="G62" s="377" t="s">
        <v>359</v>
      </c>
      <c r="H62" s="360" t="s">
        <v>360</v>
      </c>
      <c r="I62" s="362" t="s">
        <v>180</v>
      </c>
      <c r="J62" s="362" t="s">
        <v>272</v>
      </c>
      <c r="K62" s="362" t="s">
        <v>616</v>
      </c>
      <c r="L62" s="362" t="s">
        <v>617</v>
      </c>
      <c r="M62" s="378" t="s">
        <v>361</v>
      </c>
    </row>
    <row r="63" spans="5:13" x14ac:dyDescent="0.25">
      <c r="E63" s="464" t="s">
        <v>311</v>
      </c>
      <c r="F63" s="474">
        <v>5</v>
      </c>
      <c r="G63" s="377" t="s">
        <v>362</v>
      </c>
      <c r="H63" s="360" t="s">
        <v>363</v>
      </c>
      <c r="I63" s="362" t="s">
        <v>180</v>
      </c>
      <c r="J63" s="362" t="s">
        <v>293</v>
      </c>
      <c r="K63" s="362" t="s">
        <v>613</v>
      </c>
      <c r="L63" s="362" t="s">
        <v>614</v>
      </c>
      <c r="M63" s="378" t="s">
        <v>615</v>
      </c>
    </row>
    <row r="64" spans="5:13" x14ac:dyDescent="0.25">
      <c r="E64" s="464" t="s">
        <v>311</v>
      </c>
      <c r="F64" s="474">
        <v>6</v>
      </c>
      <c r="G64" s="377" t="s">
        <v>368</v>
      </c>
      <c r="H64" s="360" t="s">
        <v>369</v>
      </c>
      <c r="I64" s="362" t="s">
        <v>180</v>
      </c>
      <c r="J64" s="362" t="s">
        <v>272</v>
      </c>
      <c r="K64" s="362" t="s">
        <v>618</v>
      </c>
      <c r="L64" s="362" t="s">
        <v>619</v>
      </c>
      <c r="M64" s="378" t="s">
        <v>370</v>
      </c>
    </row>
    <row r="65" spans="5:13" x14ac:dyDescent="0.25">
      <c r="E65" s="464" t="s">
        <v>311</v>
      </c>
      <c r="F65" s="474">
        <v>7</v>
      </c>
      <c r="G65" s="377" t="s">
        <v>371</v>
      </c>
      <c r="H65" s="360" t="s">
        <v>372</v>
      </c>
      <c r="I65" s="362" t="s">
        <v>180</v>
      </c>
      <c r="J65" s="362" t="s">
        <v>272</v>
      </c>
      <c r="K65" s="362" t="s">
        <v>618</v>
      </c>
      <c r="L65" s="362" t="s">
        <v>619</v>
      </c>
      <c r="M65" s="378" t="s">
        <v>370</v>
      </c>
    </row>
    <row r="66" spans="5:13" x14ac:dyDescent="0.25">
      <c r="E66" s="464" t="s">
        <v>311</v>
      </c>
      <c r="F66" s="474">
        <v>8</v>
      </c>
      <c r="G66" s="377" t="s">
        <v>373</v>
      </c>
      <c r="H66" s="360" t="s">
        <v>374</v>
      </c>
      <c r="I66" s="362" t="s">
        <v>180</v>
      </c>
      <c r="J66" s="362" t="s">
        <v>272</v>
      </c>
      <c r="K66" s="362" t="s">
        <v>613</v>
      </c>
      <c r="L66" s="362" t="s">
        <v>614</v>
      </c>
      <c r="M66" s="378" t="s">
        <v>615</v>
      </c>
    </row>
    <row r="67" spans="5:13" x14ac:dyDescent="0.25">
      <c r="E67" s="464" t="s">
        <v>311</v>
      </c>
      <c r="F67" s="474">
        <v>9</v>
      </c>
      <c r="G67" s="377" t="s">
        <v>377</v>
      </c>
      <c r="H67" s="360" t="s">
        <v>378</v>
      </c>
      <c r="I67" s="362" t="s">
        <v>180</v>
      </c>
      <c r="J67" s="362" t="s">
        <v>272</v>
      </c>
      <c r="K67" s="362" t="s">
        <v>613</v>
      </c>
      <c r="L67" s="362" t="s">
        <v>614</v>
      </c>
      <c r="M67" s="378" t="s">
        <v>615</v>
      </c>
    </row>
    <row r="68" spans="5:13" x14ac:dyDescent="0.25">
      <c r="E68" s="464" t="s">
        <v>311</v>
      </c>
      <c r="F68" s="474">
        <v>10</v>
      </c>
      <c r="G68" s="377" t="s">
        <v>380</v>
      </c>
      <c r="H68" s="360" t="s">
        <v>381</v>
      </c>
      <c r="I68" s="362" t="s">
        <v>180</v>
      </c>
      <c r="J68" s="362" t="s">
        <v>293</v>
      </c>
      <c r="K68" s="362" t="s">
        <v>620</v>
      </c>
      <c r="L68" s="362" t="s">
        <v>342</v>
      </c>
      <c r="M68" s="378" t="s">
        <v>621</v>
      </c>
    </row>
    <row r="69" spans="5:13" x14ac:dyDescent="0.25">
      <c r="E69" s="464" t="s">
        <v>311</v>
      </c>
      <c r="F69" s="474">
        <v>11</v>
      </c>
      <c r="G69" s="379" t="s">
        <v>504</v>
      </c>
      <c r="H69" s="361" t="s">
        <v>505</v>
      </c>
      <c r="I69" s="363" t="s">
        <v>180</v>
      </c>
      <c r="J69" s="363" t="s">
        <v>272</v>
      </c>
      <c r="K69" s="362" t="s">
        <v>616</v>
      </c>
      <c r="L69" s="362" t="s">
        <v>617</v>
      </c>
      <c r="M69" s="378" t="s">
        <v>361</v>
      </c>
    </row>
    <row r="70" spans="5:13" x14ac:dyDescent="0.25">
      <c r="E70" s="464" t="s">
        <v>311</v>
      </c>
      <c r="F70" s="474">
        <v>12</v>
      </c>
      <c r="G70" s="377" t="s">
        <v>506</v>
      </c>
      <c r="H70" s="360" t="s">
        <v>507</v>
      </c>
      <c r="I70" s="362" t="s">
        <v>180</v>
      </c>
      <c r="J70" s="362" t="s">
        <v>293</v>
      </c>
      <c r="K70" s="362" t="s">
        <v>616</v>
      </c>
      <c r="L70" s="362" t="s">
        <v>617</v>
      </c>
      <c r="M70" s="378" t="s">
        <v>361</v>
      </c>
    </row>
    <row r="71" spans="5:13" x14ac:dyDescent="0.25">
      <c r="E71" s="464" t="s">
        <v>311</v>
      </c>
      <c r="F71" s="474">
        <v>13</v>
      </c>
      <c r="G71" s="377" t="s">
        <v>508</v>
      </c>
      <c r="H71" s="360" t="s">
        <v>509</v>
      </c>
      <c r="I71" s="362" t="s">
        <v>180</v>
      </c>
      <c r="J71" s="362" t="s">
        <v>293</v>
      </c>
      <c r="K71" s="362" t="s">
        <v>613</v>
      </c>
      <c r="L71" s="362" t="s">
        <v>614</v>
      </c>
      <c r="M71" s="378" t="s">
        <v>615</v>
      </c>
    </row>
    <row r="72" spans="5:13" x14ac:dyDescent="0.25">
      <c r="E72" s="464" t="s">
        <v>311</v>
      </c>
      <c r="F72" s="474">
        <v>14</v>
      </c>
      <c r="G72" s="377" t="s">
        <v>510</v>
      </c>
      <c r="H72" s="360" t="s">
        <v>608</v>
      </c>
      <c r="I72" s="362" t="s">
        <v>180</v>
      </c>
      <c r="J72" s="362" t="s">
        <v>272</v>
      </c>
      <c r="K72" s="362" t="s">
        <v>616</v>
      </c>
      <c r="L72" s="362" t="s">
        <v>617</v>
      </c>
      <c r="M72" s="378" t="s">
        <v>361</v>
      </c>
    </row>
    <row r="73" spans="5:13" x14ac:dyDescent="0.25">
      <c r="E73" s="464" t="s">
        <v>311</v>
      </c>
      <c r="F73" s="474">
        <v>15</v>
      </c>
      <c r="G73" s="377" t="s">
        <v>364</v>
      </c>
      <c r="H73" s="360" t="s">
        <v>365</v>
      </c>
      <c r="I73" s="362" t="s">
        <v>366</v>
      </c>
      <c r="J73" s="362" t="s">
        <v>293</v>
      </c>
      <c r="K73" s="362" t="s">
        <v>622</v>
      </c>
      <c r="L73" s="362" t="s">
        <v>623</v>
      </c>
      <c r="M73" s="378" t="s">
        <v>367</v>
      </c>
    </row>
    <row r="74" spans="5:13" ht="16.5" thickBot="1" x14ac:dyDescent="0.3">
      <c r="E74" s="466" t="s">
        <v>311</v>
      </c>
      <c r="F74" s="475">
        <v>16</v>
      </c>
      <c r="G74" s="380" t="s">
        <v>382</v>
      </c>
      <c r="H74" s="381" t="s">
        <v>383</v>
      </c>
      <c r="I74" s="382" t="s">
        <v>384</v>
      </c>
      <c r="J74" s="382" t="s">
        <v>347</v>
      </c>
      <c r="K74" s="382" t="s">
        <v>616</v>
      </c>
      <c r="L74" s="382" t="s">
        <v>617</v>
      </c>
      <c r="M74" s="383" t="s">
        <v>361</v>
      </c>
    </row>
    <row r="75" spans="5:13" x14ac:dyDescent="0.25">
      <c r="E75" s="468" t="s">
        <v>282</v>
      </c>
      <c r="F75" s="473">
        <v>17</v>
      </c>
      <c r="G75" s="373" t="s">
        <v>609</v>
      </c>
      <c r="H75" s="374" t="s">
        <v>610</v>
      </c>
      <c r="I75" s="375" t="s">
        <v>180</v>
      </c>
      <c r="J75" s="375" t="s">
        <v>272</v>
      </c>
      <c r="K75" s="375" t="s">
        <v>613</v>
      </c>
      <c r="L75" s="375" t="s">
        <v>614</v>
      </c>
      <c r="M75" s="376" t="s">
        <v>615</v>
      </c>
    </row>
    <row r="76" spans="5:13" x14ac:dyDescent="0.25">
      <c r="E76" s="464" t="s">
        <v>282</v>
      </c>
      <c r="F76" s="474">
        <v>18</v>
      </c>
      <c r="G76" s="377" t="s">
        <v>352</v>
      </c>
      <c r="H76" s="360" t="s">
        <v>353</v>
      </c>
      <c r="I76" s="362" t="s">
        <v>180</v>
      </c>
      <c r="J76" s="362" t="s">
        <v>272</v>
      </c>
      <c r="K76" s="362" t="s">
        <v>620</v>
      </c>
      <c r="L76" s="362" t="s">
        <v>342</v>
      </c>
      <c r="M76" s="378" t="s">
        <v>621</v>
      </c>
    </row>
    <row r="77" spans="5:13" x14ac:dyDescent="0.25">
      <c r="E77" s="480" t="s">
        <v>282</v>
      </c>
      <c r="F77" s="474">
        <v>19</v>
      </c>
      <c r="G77" s="377" t="s">
        <v>375</v>
      </c>
      <c r="H77" s="360" t="s">
        <v>376</v>
      </c>
      <c r="I77" s="362" t="s">
        <v>180</v>
      </c>
      <c r="J77" s="362" t="s">
        <v>293</v>
      </c>
      <c r="K77" s="362" t="s">
        <v>613</v>
      </c>
      <c r="L77" s="362" t="s">
        <v>614</v>
      </c>
      <c r="M77" s="378" t="s">
        <v>615</v>
      </c>
    </row>
    <row r="78" spans="5:13" x14ac:dyDescent="0.25">
      <c r="E78" s="480" t="s">
        <v>282</v>
      </c>
      <c r="F78" s="474">
        <v>20</v>
      </c>
      <c r="G78" s="377" t="s">
        <v>379</v>
      </c>
      <c r="H78" s="360" t="s">
        <v>611</v>
      </c>
      <c r="I78" s="362" t="s">
        <v>180</v>
      </c>
      <c r="J78" s="362" t="s">
        <v>293</v>
      </c>
      <c r="K78" s="362" t="s">
        <v>613</v>
      </c>
      <c r="L78" s="362" t="s">
        <v>614</v>
      </c>
      <c r="M78" s="378" t="s">
        <v>615</v>
      </c>
    </row>
    <row r="79" spans="5:13" x14ac:dyDescent="0.25">
      <c r="E79" s="480" t="s">
        <v>282</v>
      </c>
      <c r="F79" s="474">
        <v>21</v>
      </c>
      <c r="G79" s="377" t="s">
        <v>503</v>
      </c>
      <c r="H79" s="360" t="s">
        <v>612</v>
      </c>
      <c r="I79" s="362" t="s">
        <v>180</v>
      </c>
      <c r="J79" s="362" t="s">
        <v>293</v>
      </c>
      <c r="K79" s="362" t="s">
        <v>616</v>
      </c>
      <c r="L79" s="362" t="s">
        <v>617</v>
      </c>
      <c r="M79" s="378" t="s">
        <v>361</v>
      </c>
    </row>
    <row r="80" spans="5:13" x14ac:dyDescent="0.25">
      <c r="E80" s="480" t="s">
        <v>282</v>
      </c>
      <c r="F80" s="474">
        <v>22</v>
      </c>
      <c r="G80" s="377" t="s">
        <v>385</v>
      </c>
      <c r="H80" s="360" t="s">
        <v>386</v>
      </c>
      <c r="I80" s="362" t="s">
        <v>624</v>
      </c>
      <c r="J80" s="362" t="s">
        <v>347</v>
      </c>
      <c r="K80" s="362" t="s">
        <v>613</v>
      </c>
      <c r="L80" s="362" t="s">
        <v>614</v>
      </c>
      <c r="M80" s="378" t="s">
        <v>615</v>
      </c>
    </row>
    <row r="81" spans="5:13" ht="16.5" thickBot="1" x14ac:dyDescent="0.3">
      <c r="E81" s="481" t="s">
        <v>282</v>
      </c>
      <c r="F81" s="482">
        <v>23</v>
      </c>
      <c r="G81" s="380" t="s">
        <v>387</v>
      </c>
      <c r="H81" s="381" t="s">
        <v>388</v>
      </c>
      <c r="I81" s="382" t="s">
        <v>389</v>
      </c>
      <c r="J81" s="382" t="s">
        <v>347</v>
      </c>
      <c r="K81" s="382" t="s">
        <v>616</v>
      </c>
      <c r="L81" s="382" t="s">
        <v>617</v>
      </c>
      <c r="M81" s="383" t="s">
        <v>361</v>
      </c>
    </row>
    <row r="82" spans="5:13" x14ac:dyDescent="0.25">
      <c r="E82" s="391"/>
      <c r="F82" s="483"/>
      <c r="G82" s="390"/>
      <c r="H82" s="390"/>
      <c r="I82" s="391"/>
      <c r="J82" s="391"/>
      <c r="K82" s="391"/>
      <c r="L82" s="391"/>
      <c r="M82" s="390"/>
    </row>
    <row r="84" spans="5:13" ht="20.25" x14ac:dyDescent="0.25">
      <c r="E84" s="490" t="s">
        <v>635</v>
      </c>
      <c r="F84" s="491"/>
      <c r="G84" s="491"/>
      <c r="H84" s="491"/>
      <c r="I84" s="491"/>
      <c r="J84" s="491"/>
      <c r="K84" s="491"/>
      <c r="L84" s="491"/>
      <c r="M84" s="491"/>
    </row>
    <row r="85" spans="5:13" ht="16.5" thickBot="1" x14ac:dyDescent="0.3">
      <c r="E85" s="476" t="s">
        <v>267</v>
      </c>
      <c r="K85" s="472" t="s">
        <v>268</v>
      </c>
      <c r="L85" s="472" t="s">
        <v>269</v>
      </c>
    </row>
    <row r="86" spans="5:13" x14ac:dyDescent="0.25">
      <c r="E86" s="479" t="s">
        <v>270</v>
      </c>
      <c r="F86" s="473">
        <v>1</v>
      </c>
      <c r="G86" s="384" t="s">
        <v>421</v>
      </c>
      <c r="H86" s="385" t="s">
        <v>436</v>
      </c>
      <c r="I86" s="386" t="s">
        <v>180</v>
      </c>
      <c r="J86" s="386" t="s">
        <v>272</v>
      </c>
      <c r="K86" s="386" t="s">
        <v>392</v>
      </c>
      <c r="L86" s="386" t="s">
        <v>393</v>
      </c>
      <c r="M86" s="387" t="s">
        <v>394</v>
      </c>
    </row>
    <row r="87" spans="5:13" x14ac:dyDescent="0.25">
      <c r="E87" s="464" t="s">
        <v>311</v>
      </c>
      <c r="F87" s="474">
        <v>2</v>
      </c>
      <c r="G87" s="377" t="s">
        <v>391</v>
      </c>
      <c r="H87" s="360" t="s">
        <v>423</v>
      </c>
      <c r="I87" s="362" t="s">
        <v>180</v>
      </c>
      <c r="J87" s="362" t="s">
        <v>629</v>
      </c>
      <c r="K87" s="362" t="s">
        <v>392</v>
      </c>
      <c r="L87" s="362" t="s">
        <v>393</v>
      </c>
      <c r="M87" s="378" t="s">
        <v>394</v>
      </c>
    </row>
    <row r="88" spans="5:13" x14ac:dyDescent="0.25">
      <c r="E88" s="464" t="s">
        <v>311</v>
      </c>
      <c r="F88" s="474">
        <v>3</v>
      </c>
      <c r="G88" s="377" t="s">
        <v>395</v>
      </c>
      <c r="H88" s="360" t="s">
        <v>424</v>
      </c>
      <c r="I88" s="362" t="s">
        <v>180</v>
      </c>
      <c r="J88" s="362" t="s">
        <v>272</v>
      </c>
      <c r="K88" s="362" t="s">
        <v>392</v>
      </c>
      <c r="L88" s="362" t="s">
        <v>393</v>
      </c>
      <c r="M88" s="378" t="s">
        <v>394</v>
      </c>
    </row>
    <row r="89" spans="5:13" x14ac:dyDescent="0.25">
      <c r="E89" s="464" t="s">
        <v>311</v>
      </c>
      <c r="F89" s="474">
        <v>4</v>
      </c>
      <c r="G89" s="377" t="s">
        <v>396</v>
      </c>
      <c r="H89" s="360" t="s">
        <v>425</v>
      </c>
      <c r="I89" s="362" t="s">
        <v>180</v>
      </c>
      <c r="J89" s="362" t="s">
        <v>272</v>
      </c>
      <c r="K89" s="362" t="s">
        <v>392</v>
      </c>
      <c r="L89" s="362" t="s">
        <v>393</v>
      </c>
      <c r="M89" s="378" t="s">
        <v>394</v>
      </c>
    </row>
    <row r="90" spans="5:13" x14ac:dyDescent="0.25">
      <c r="E90" s="464" t="s">
        <v>311</v>
      </c>
      <c r="F90" s="474">
        <v>5</v>
      </c>
      <c r="G90" s="377" t="s">
        <v>397</v>
      </c>
      <c r="H90" s="360" t="s">
        <v>426</v>
      </c>
      <c r="I90" s="362" t="s">
        <v>180</v>
      </c>
      <c r="J90" s="362" t="s">
        <v>272</v>
      </c>
      <c r="K90" s="362" t="s">
        <v>398</v>
      </c>
      <c r="L90" s="362" t="s">
        <v>399</v>
      </c>
      <c r="M90" s="378" t="s">
        <v>412</v>
      </c>
    </row>
    <row r="91" spans="5:13" x14ac:dyDescent="0.25">
      <c r="E91" s="464" t="s">
        <v>311</v>
      </c>
      <c r="F91" s="474">
        <v>6</v>
      </c>
      <c r="G91" s="377" t="s">
        <v>400</v>
      </c>
      <c r="H91" s="360" t="s">
        <v>427</v>
      </c>
      <c r="I91" s="362" t="s">
        <v>180</v>
      </c>
      <c r="J91" s="362" t="s">
        <v>272</v>
      </c>
      <c r="K91" s="362" t="s">
        <v>392</v>
      </c>
      <c r="L91" s="362" t="s">
        <v>393</v>
      </c>
      <c r="M91" s="378" t="s">
        <v>394</v>
      </c>
    </row>
    <row r="92" spans="5:13" x14ac:dyDescent="0.25">
      <c r="E92" s="464" t="s">
        <v>311</v>
      </c>
      <c r="F92" s="474">
        <v>7</v>
      </c>
      <c r="G92" s="377" t="s">
        <v>401</v>
      </c>
      <c r="H92" s="360" t="s">
        <v>428</v>
      </c>
      <c r="I92" s="362" t="s">
        <v>180</v>
      </c>
      <c r="J92" s="362" t="s">
        <v>630</v>
      </c>
      <c r="K92" s="362" t="s">
        <v>392</v>
      </c>
      <c r="L92" s="362" t="s">
        <v>393</v>
      </c>
      <c r="M92" s="378" t="s">
        <v>394</v>
      </c>
    </row>
    <row r="93" spans="5:13" x14ac:dyDescent="0.25">
      <c r="E93" s="464" t="s">
        <v>311</v>
      </c>
      <c r="F93" s="474">
        <v>8</v>
      </c>
      <c r="G93" s="377" t="s">
        <v>402</v>
      </c>
      <c r="H93" s="360" t="s">
        <v>429</v>
      </c>
      <c r="I93" s="362" t="s">
        <v>180</v>
      </c>
      <c r="J93" s="362" t="s">
        <v>629</v>
      </c>
      <c r="K93" s="362" t="s">
        <v>403</v>
      </c>
      <c r="L93" s="362" t="s">
        <v>404</v>
      </c>
      <c r="M93" s="378" t="s">
        <v>413</v>
      </c>
    </row>
    <row r="94" spans="5:13" x14ac:dyDescent="0.25">
      <c r="E94" s="464" t="s">
        <v>311</v>
      </c>
      <c r="F94" s="474">
        <v>9</v>
      </c>
      <c r="G94" s="377" t="s">
        <v>405</v>
      </c>
      <c r="H94" s="360" t="s">
        <v>430</v>
      </c>
      <c r="I94" s="362" t="s">
        <v>180</v>
      </c>
      <c r="J94" s="362" t="s">
        <v>293</v>
      </c>
      <c r="K94" s="362" t="s">
        <v>403</v>
      </c>
      <c r="L94" s="362" t="s">
        <v>404</v>
      </c>
      <c r="M94" s="378" t="s">
        <v>413</v>
      </c>
    </row>
    <row r="95" spans="5:13" x14ac:dyDescent="0.25">
      <c r="E95" s="464" t="s">
        <v>311</v>
      </c>
      <c r="F95" s="474">
        <v>10</v>
      </c>
      <c r="G95" s="377" t="s">
        <v>406</v>
      </c>
      <c r="H95" s="360" t="s">
        <v>378</v>
      </c>
      <c r="I95" s="362" t="s">
        <v>407</v>
      </c>
      <c r="J95" s="362" t="s">
        <v>272</v>
      </c>
      <c r="K95" s="362" t="s">
        <v>392</v>
      </c>
      <c r="L95" s="362" t="s">
        <v>393</v>
      </c>
      <c r="M95" s="378" t="s">
        <v>394</v>
      </c>
    </row>
    <row r="96" spans="5:13" x14ac:dyDescent="0.25">
      <c r="E96" s="464" t="s">
        <v>311</v>
      </c>
      <c r="F96" s="474">
        <v>11</v>
      </c>
      <c r="G96" s="377" t="s">
        <v>408</v>
      </c>
      <c r="H96" s="360" t="s">
        <v>431</v>
      </c>
      <c r="I96" s="362" t="s">
        <v>409</v>
      </c>
      <c r="J96" s="362" t="s">
        <v>272</v>
      </c>
      <c r="K96" s="362" t="s">
        <v>392</v>
      </c>
      <c r="L96" s="362" t="s">
        <v>393</v>
      </c>
      <c r="M96" s="378" t="s">
        <v>394</v>
      </c>
    </row>
    <row r="97" spans="5:13" x14ac:dyDescent="0.25">
      <c r="E97" s="464" t="s">
        <v>311</v>
      </c>
      <c r="F97" s="474">
        <v>12</v>
      </c>
      <c r="G97" s="377" t="s">
        <v>410</v>
      </c>
      <c r="H97" s="360" t="s">
        <v>432</v>
      </c>
      <c r="I97" s="362" t="s">
        <v>411</v>
      </c>
      <c r="J97" s="362" t="s">
        <v>272</v>
      </c>
      <c r="K97" s="362" t="s">
        <v>392</v>
      </c>
      <c r="L97" s="362" t="s">
        <v>393</v>
      </c>
      <c r="M97" s="378" t="s">
        <v>394</v>
      </c>
    </row>
    <row r="98" spans="5:13" x14ac:dyDescent="0.25">
      <c r="E98" s="464" t="s">
        <v>311</v>
      </c>
      <c r="F98" s="474">
        <v>13</v>
      </c>
      <c r="G98" s="377" t="s">
        <v>625</v>
      </c>
      <c r="H98" s="360" t="s">
        <v>626</v>
      </c>
      <c r="I98" s="362" t="s">
        <v>180</v>
      </c>
      <c r="J98" s="362" t="s">
        <v>580</v>
      </c>
      <c r="K98" s="362" t="s">
        <v>398</v>
      </c>
      <c r="L98" s="362" t="s">
        <v>399</v>
      </c>
      <c r="M98" s="378" t="s">
        <v>412</v>
      </c>
    </row>
    <row r="99" spans="5:13" x14ac:dyDescent="0.25">
      <c r="E99" s="464" t="s">
        <v>311</v>
      </c>
      <c r="F99" s="474">
        <v>14</v>
      </c>
      <c r="G99" s="377" t="s">
        <v>415</v>
      </c>
      <c r="H99" s="360" t="s">
        <v>433</v>
      </c>
      <c r="I99" s="362" t="s">
        <v>416</v>
      </c>
      <c r="J99" s="362" t="s">
        <v>414</v>
      </c>
      <c r="K99" s="362" t="s">
        <v>403</v>
      </c>
      <c r="L99" s="362" t="s">
        <v>404</v>
      </c>
      <c r="M99" s="378" t="s">
        <v>413</v>
      </c>
    </row>
    <row r="100" spans="5:13" x14ac:dyDescent="0.25">
      <c r="E100" s="464" t="s">
        <v>311</v>
      </c>
      <c r="F100" s="474">
        <v>15</v>
      </c>
      <c r="G100" s="377" t="s">
        <v>422</v>
      </c>
      <c r="H100" s="360" t="s">
        <v>349</v>
      </c>
      <c r="I100" s="362" t="s">
        <v>180</v>
      </c>
      <c r="J100" s="362" t="s">
        <v>630</v>
      </c>
      <c r="K100" s="362" t="s">
        <v>403</v>
      </c>
      <c r="L100" s="362" t="s">
        <v>404</v>
      </c>
      <c r="M100" s="378" t="s">
        <v>413</v>
      </c>
    </row>
    <row r="101" spans="5:13" ht="16.5" thickBot="1" x14ac:dyDescent="0.3">
      <c r="E101" s="466" t="s">
        <v>311</v>
      </c>
      <c r="F101" s="475">
        <v>16</v>
      </c>
      <c r="G101" s="380" t="s">
        <v>419</v>
      </c>
      <c r="H101" s="381" t="s">
        <v>435</v>
      </c>
      <c r="I101" s="382" t="s">
        <v>420</v>
      </c>
      <c r="J101" s="382" t="s">
        <v>414</v>
      </c>
      <c r="K101" s="382" t="s">
        <v>403</v>
      </c>
      <c r="L101" s="382" t="s">
        <v>404</v>
      </c>
      <c r="M101" s="383" t="s">
        <v>413</v>
      </c>
    </row>
    <row r="102" spans="5:13" x14ac:dyDescent="0.25">
      <c r="E102" s="468" t="s">
        <v>282</v>
      </c>
      <c r="F102" s="473">
        <v>17</v>
      </c>
      <c r="G102" s="373" t="s">
        <v>417</v>
      </c>
      <c r="H102" s="374" t="s">
        <v>434</v>
      </c>
      <c r="I102" s="375" t="s">
        <v>418</v>
      </c>
      <c r="J102" s="375" t="s">
        <v>414</v>
      </c>
      <c r="K102" s="375" t="s">
        <v>403</v>
      </c>
      <c r="L102" s="375" t="s">
        <v>404</v>
      </c>
      <c r="M102" s="376" t="s">
        <v>413</v>
      </c>
    </row>
    <row r="103" spans="5:13" x14ac:dyDescent="0.25">
      <c r="E103" s="480" t="s">
        <v>282</v>
      </c>
      <c r="F103" s="474">
        <v>18</v>
      </c>
      <c r="G103" s="393" t="s">
        <v>511</v>
      </c>
      <c r="H103" s="365" t="s">
        <v>512</v>
      </c>
      <c r="I103" s="363" t="s">
        <v>513</v>
      </c>
      <c r="J103" s="363" t="s">
        <v>414</v>
      </c>
      <c r="K103" s="362" t="s">
        <v>392</v>
      </c>
      <c r="L103" s="362" t="s">
        <v>393</v>
      </c>
      <c r="M103" s="378" t="s">
        <v>394</v>
      </c>
    </row>
    <row r="104" spans="5:13" ht="16.5" thickBot="1" x14ac:dyDescent="0.3">
      <c r="E104" s="481" t="s">
        <v>282</v>
      </c>
      <c r="F104" s="475">
        <v>19</v>
      </c>
      <c r="G104" s="394" t="s">
        <v>627</v>
      </c>
      <c r="H104" s="395" t="s">
        <v>628</v>
      </c>
      <c r="I104" s="396" t="s">
        <v>631</v>
      </c>
      <c r="J104" s="382" t="s">
        <v>414</v>
      </c>
      <c r="K104" s="382" t="s">
        <v>392</v>
      </c>
      <c r="L104" s="382" t="s">
        <v>393</v>
      </c>
      <c r="M104" s="383" t="s">
        <v>394</v>
      </c>
    </row>
  </sheetData>
  <mergeCells count="5">
    <mergeCell ref="E57:M57"/>
    <mergeCell ref="E1:M1"/>
    <mergeCell ref="E84:M84"/>
    <mergeCell ref="E3:M3"/>
    <mergeCell ref="E29:M29"/>
  </mergeCells>
  <conditionalFormatting sqref="G5:G20">
    <cfRule type="duplicateValues" dxfId="4" priority="5"/>
  </conditionalFormatting>
  <conditionalFormatting sqref="G21:G22 G24:G25">
    <cfRule type="duplicateValues" dxfId="3" priority="4"/>
  </conditionalFormatting>
  <conditionalFormatting sqref="G26:G27">
    <cfRule type="duplicateValues" dxfId="2" priority="3"/>
  </conditionalFormatting>
  <conditionalFormatting sqref="G45:G54 G31:G43">
    <cfRule type="duplicateValues" dxfId="1" priority="2"/>
  </conditionalFormatting>
  <conditionalFormatting sqref="G59:G80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1ED8-B5FD-4F35-A833-3FFA1D4712B5}">
  <dimension ref="D2:O35"/>
  <sheetViews>
    <sheetView topLeftCell="C1" workbookViewId="0">
      <selection activeCell="G31" sqref="G31"/>
    </sheetView>
  </sheetViews>
  <sheetFormatPr defaultRowHeight="15" x14ac:dyDescent="0.25"/>
  <cols>
    <col min="1" max="4" width="9.33203125" style="315"/>
    <col min="5" max="5" width="26.33203125" style="315" customWidth="1"/>
    <col min="6" max="6" width="21" style="315" customWidth="1"/>
    <col min="7" max="10" width="17.1640625" style="315" customWidth="1"/>
    <col min="11" max="16384" width="9.33203125" style="315"/>
  </cols>
  <sheetData>
    <row r="2" spans="5:10" x14ac:dyDescent="0.25">
      <c r="E2" s="315" t="s">
        <v>522</v>
      </c>
    </row>
    <row r="4" spans="5:10" x14ac:dyDescent="0.25">
      <c r="F4" s="316" t="s">
        <v>523</v>
      </c>
      <c r="G4" s="316" t="s">
        <v>524</v>
      </c>
      <c r="H4" s="316" t="s">
        <v>95</v>
      </c>
      <c r="I4" s="316" t="s">
        <v>525</v>
      </c>
    </row>
    <row r="5" spans="5:10" x14ac:dyDescent="0.25">
      <c r="E5" s="317" t="s">
        <v>526</v>
      </c>
      <c r="F5" s="318">
        <v>12</v>
      </c>
      <c r="G5" s="318">
        <v>6</v>
      </c>
      <c r="H5" s="318">
        <v>5</v>
      </c>
      <c r="I5" s="318">
        <v>1</v>
      </c>
      <c r="J5" s="319" t="s">
        <v>527</v>
      </c>
    </row>
    <row r="6" spans="5:10" x14ac:dyDescent="0.25">
      <c r="E6" s="320" t="s">
        <v>528</v>
      </c>
      <c r="F6" s="321">
        <v>7</v>
      </c>
      <c r="G6" s="321">
        <v>3</v>
      </c>
      <c r="H6" s="321">
        <v>2</v>
      </c>
      <c r="I6" s="321">
        <v>2</v>
      </c>
      <c r="J6" s="315" t="s">
        <v>527</v>
      </c>
    </row>
    <row r="7" spans="5:10" x14ac:dyDescent="0.25">
      <c r="E7" s="322" t="s">
        <v>529</v>
      </c>
      <c r="F7" s="323">
        <v>7</v>
      </c>
      <c r="G7" s="323">
        <v>3</v>
      </c>
      <c r="H7" s="323">
        <v>3</v>
      </c>
      <c r="I7" s="323">
        <v>1</v>
      </c>
      <c r="J7" s="315" t="s">
        <v>530</v>
      </c>
    </row>
    <row r="8" spans="5:10" x14ac:dyDescent="0.25">
      <c r="E8" s="324" t="s">
        <v>531</v>
      </c>
      <c r="F8" s="325">
        <v>5</v>
      </c>
      <c r="G8" s="325">
        <v>3</v>
      </c>
      <c r="H8" s="325">
        <v>2</v>
      </c>
      <c r="I8" s="325"/>
    </row>
    <row r="10" spans="5:10" x14ac:dyDescent="0.25">
      <c r="E10" s="315" t="s">
        <v>532</v>
      </c>
    </row>
    <row r="11" spans="5:10" x14ac:dyDescent="0.25">
      <c r="F11" s="316" t="s">
        <v>523</v>
      </c>
      <c r="G11" s="316" t="s">
        <v>524</v>
      </c>
      <c r="H11" s="316" t="s">
        <v>95</v>
      </c>
      <c r="I11" s="316" t="s">
        <v>525</v>
      </c>
    </row>
    <row r="12" spans="5:10" x14ac:dyDescent="0.25">
      <c r="E12" s="317" t="s">
        <v>526</v>
      </c>
      <c r="F12" s="326">
        <f>'[1]Diritto e Impresa'!B20*11+'[1]Diritto e Impresa'!I20</f>
        <v>897224.53150800022</v>
      </c>
      <c r="G12" s="326">
        <f>'[1]Diritto e Impresa'!B20*6</f>
        <v>442415.80716000008</v>
      </c>
      <c r="H12" s="326">
        <f>'[1]Diritto e Impresa'!B20*4+'[1]Diritto e Impresa'!I20</f>
        <v>381072.75648800004</v>
      </c>
      <c r="I12" s="326">
        <f>'[1]Diritto e Impresa'!B20</f>
        <v>73735.967860000019</v>
      </c>
      <c r="J12" s="327"/>
    </row>
    <row r="13" spans="5:10" x14ac:dyDescent="0.25">
      <c r="E13" s="320" t="s">
        <v>528</v>
      </c>
      <c r="F13" s="328">
        <f>[1]Economics!B19*6+[1]Economics!I21*1</f>
        <v>680267.05020000006</v>
      </c>
      <c r="G13" s="328">
        <f>[1]Economics!$B$19*'Importi banca dati MIUR-ACCRED.'!G6</f>
        <v>282344.73706800002</v>
      </c>
      <c r="H13" s="328">
        <f>[1]Economics!B19+[1]Economics!I21</f>
        <v>209692.48842000001</v>
      </c>
      <c r="I13" s="328">
        <f>[1]Economics!B19*'Importi banca dati MIUR-ACCRED.'!I6</f>
        <v>188229.82471200003</v>
      </c>
      <c r="J13" s="327"/>
    </row>
    <row r="14" spans="5:10" x14ac:dyDescent="0.25">
      <c r="E14" s="324" t="s">
        <v>529</v>
      </c>
      <c r="F14" s="329">
        <f>[1]Management!B21*5+[1]Management!I21*1+[1]Management!E29*1</f>
        <v>703803.7378440001</v>
      </c>
      <c r="G14" s="329">
        <f>[1]Management!B21*3</f>
        <v>282344.73706800002</v>
      </c>
      <c r="H14" s="329">
        <f>[1]Management!B21*2+[1]Management!I21+[1]Management!E30</f>
        <v>343024.60077600006</v>
      </c>
      <c r="I14" s="329">
        <f>[1]Management!D26*3</f>
        <v>117651.59999999999</v>
      </c>
      <c r="J14" s="327"/>
    </row>
    <row r="15" spans="5:10" x14ac:dyDescent="0.25">
      <c r="E15" s="324" t="s">
        <v>531</v>
      </c>
      <c r="F15" s="330">
        <f>[1]Politics!B19*4+[1]Politics!I21*1</f>
        <v>492037.22548800008</v>
      </c>
      <c r="G15" s="330">
        <f>[1]Politics!B19*3</f>
        <v>282344.73706800002</v>
      </c>
      <c r="H15" s="330">
        <f>[1]Politics!B19*1+[1]Politics!I21*1</f>
        <v>209692.48842000001</v>
      </c>
    </row>
    <row r="18" spans="4:15" x14ac:dyDescent="0.25">
      <c r="E18" s="315" t="s">
        <v>533</v>
      </c>
      <c r="F18" s="315" t="s">
        <v>534</v>
      </c>
    </row>
    <row r="19" spans="4:15" x14ac:dyDescent="0.25">
      <c r="D19" s="316" t="s">
        <v>535</v>
      </c>
      <c r="F19" s="316" t="s">
        <v>523</v>
      </c>
      <c r="G19" s="316" t="s">
        <v>524</v>
      </c>
      <c r="H19" s="316" t="s">
        <v>95</v>
      </c>
      <c r="I19" s="316" t="s">
        <v>525</v>
      </c>
    </row>
    <row r="20" spans="4:15" x14ac:dyDescent="0.25">
      <c r="D20" s="318">
        <v>3</v>
      </c>
      <c r="E20" s="331" t="s">
        <v>526</v>
      </c>
      <c r="F20" s="326">
        <f>F12/$D$20</f>
        <v>299074.84383600007</v>
      </c>
      <c r="G20" s="326">
        <f>G12/$D$20</f>
        <v>147471.93572000004</v>
      </c>
      <c r="H20" s="326">
        <f>H12/$D$20</f>
        <v>127024.25216266669</v>
      </c>
      <c r="I20" s="326">
        <f t="shared" ref="I20" si="0">I12/$D$20</f>
        <v>24578.655953333338</v>
      </c>
      <c r="J20" s="327"/>
    </row>
    <row r="21" spans="4:15" x14ac:dyDescent="0.25">
      <c r="D21" s="316">
        <v>4</v>
      </c>
      <c r="E21" s="332" t="s">
        <v>528</v>
      </c>
      <c r="F21" s="328">
        <f>F13/$D$21</f>
        <v>170066.76255000001</v>
      </c>
      <c r="G21" s="328">
        <f t="shared" ref="G21:I21" si="1">G13/$D$21</f>
        <v>70586.184267000004</v>
      </c>
      <c r="H21" s="328">
        <f t="shared" si="1"/>
        <v>52423.122105000002</v>
      </c>
      <c r="I21" s="328">
        <f t="shared" si="1"/>
        <v>47057.456178000008</v>
      </c>
    </row>
    <row r="22" spans="4:15" x14ac:dyDescent="0.25">
      <c r="D22" s="316">
        <v>4</v>
      </c>
      <c r="E22" s="333" t="s">
        <v>529</v>
      </c>
      <c r="F22" s="329">
        <f>F14/$D$22</f>
        <v>175950.93446100003</v>
      </c>
      <c r="G22" s="329">
        <f t="shared" ref="G22" si="2">G14/$D$22</f>
        <v>70586.184267000004</v>
      </c>
      <c r="H22" s="329">
        <f>H14/$D$22</f>
        <v>85756.150194000016</v>
      </c>
      <c r="I22" s="329">
        <f>I14/3</f>
        <v>39217.199999999997</v>
      </c>
      <c r="J22" s="327"/>
    </row>
    <row r="23" spans="4:15" x14ac:dyDescent="0.25">
      <c r="D23" s="316">
        <v>4</v>
      </c>
      <c r="E23" s="334" t="s">
        <v>531</v>
      </c>
      <c r="F23" s="330">
        <f>F15/$D$23</f>
        <v>123009.30637200002</v>
      </c>
      <c r="G23" s="330">
        <f t="shared" ref="G23:H23" si="3">G15/$D$23</f>
        <v>70586.184267000004</v>
      </c>
      <c r="H23" s="330">
        <f t="shared" si="3"/>
        <v>52423.122105000002</v>
      </c>
    </row>
    <row r="26" spans="4:15" x14ac:dyDescent="0.25">
      <c r="E26" s="315" t="s">
        <v>536</v>
      </c>
    </row>
    <row r="28" spans="4:15" ht="21" x14ac:dyDescent="0.35">
      <c r="E28" s="335" t="s">
        <v>537</v>
      </c>
    </row>
    <row r="29" spans="4:15" x14ac:dyDescent="0.25">
      <c r="E29" s="336"/>
      <c r="F29" s="336"/>
      <c r="G29" s="337" t="s">
        <v>138</v>
      </c>
      <c r="H29" s="338" t="s">
        <v>199</v>
      </c>
      <c r="I29" s="339" t="s">
        <v>200</v>
      </c>
      <c r="J29" s="340" t="s">
        <v>201</v>
      </c>
    </row>
    <row r="30" spans="4:15" x14ac:dyDescent="0.25">
      <c r="E30" s="455" t="s">
        <v>538</v>
      </c>
      <c r="F30" s="455"/>
      <c r="G30" s="341">
        <f>'[1]Diritto e Impresa'!C6</f>
        <v>15343.28</v>
      </c>
      <c r="H30" s="342">
        <f>[1]Economics!C6</f>
        <v>15343.28</v>
      </c>
      <c r="I30" s="343">
        <f>[1]Management!C6</f>
        <v>15343.28</v>
      </c>
      <c r="J30" s="344">
        <f>[1]Politics!C6</f>
        <v>15343.28</v>
      </c>
      <c r="L30" s="456" t="s">
        <v>539</v>
      </c>
      <c r="M30" s="456"/>
      <c r="N30" s="456"/>
      <c r="O30" s="456"/>
    </row>
    <row r="31" spans="4:15" ht="38.25" customHeight="1" x14ac:dyDescent="0.25">
      <c r="E31" s="457" t="s">
        <v>540</v>
      </c>
      <c r="F31" s="457"/>
      <c r="G31" s="341">
        <f>'[1]Diritto e Impresa'!S18</f>
        <v>54616.100942000005</v>
      </c>
      <c r="H31" s="342">
        <f>[1]Economics!S19</f>
        <v>26838.435039000004</v>
      </c>
      <c r="I31" s="343">
        <f>[1]Management!S15</f>
        <v>23633.319742500003</v>
      </c>
      <c r="J31" s="344">
        <f>[1]Politics!S15</f>
        <v>20428.204446000003</v>
      </c>
      <c r="L31" s="456"/>
      <c r="M31" s="456"/>
      <c r="N31" s="456"/>
      <c r="O31" s="456"/>
    </row>
    <row r="32" spans="4:15" x14ac:dyDescent="0.25">
      <c r="E32" s="345"/>
      <c r="F32" s="345"/>
      <c r="G32" s="346"/>
      <c r="H32" s="346"/>
      <c r="I32" s="346"/>
      <c r="J32" s="346"/>
    </row>
    <row r="33" spans="5:15" x14ac:dyDescent="0.25">
      <c r="E33" s="455" t="s">
        <v>541</v>
      </c>
      <c r="F33" s="455"/>
      <c r="G33" s="341">
        <f>G20</f>
        <v>147471.93572000004</v>
      </c>
      <c r="H33" s="347">
        <f>G21</f>
        <v>70586.184267000004</v>
      </c>
      <c r="I33" s="343">
        <f>G22</f>
        <v>70586.184267000004</v>
      </c>
      <c r="J33" s="344">
        <f>G23</f>
        <v>70586.184267000004</v>
      </c>
      <c r="L33" s="456" t="s">
        <v>542</v>
      </c>
      <c r="M33" s="456"/>
      <c r="N33" s="456"/>
      <c r="O33" s="456"/>
    </row>
    <row r="34" spans="5:15" x14ac:dyDescent="0.25">
      <c r="E34" s="455" t="s">
        <v>543</v>
      </c>
      <c r="F34" s="455"/>
      <c r="G34" s="341">
        <f>H20</f>
        <v>127024.25216266669</v>
      </c>
      <c r="H34" s="347">
        <f>H21</f>
        <v>52423.122105000002</v>
      </c>
      <c r="I34" s="343">
        <f>H22</f>
        <v>85756.150194000016</v>
      </c>
      <c r="J34" s="344">
        <f>H23</f>
        <v>52423.122105000002</v>
      </c>
      <c r="L34" s="456"/>
      <c r="M34" s="456"/>
      <c r="N34" s="456"/>
      <c r="O34" s="456"/>
    </row>
    <row r="35" spans="5:15" x14ac:dyDescent="0.25">
      <c r="E35" s="455" t="s">
        <v>544</v>
      </c>
      <c r="F35" s="455"/>
      <c r="G35" s="341">
        <f>I20</f>
        <v>24578.655953333338</v>
      </c>
      <c r="H35" s="347">
        <f>I21</f>
        <v>47057.456178000008</v>
      </c>
      <c r="I35" s="343">
        <f>I22</f>
        <v>39217.199999999997</v>
      </c>
      <c r="J35" s="344"/>
      <c r="L35" s="456"/>
      <c r="M35" s="456"/>
      <c r="N35" s="456"/>
      <c r="O35" s="456"/>
    </row>
  </sheetData>
  <mergeCells count="7">
    <mergeCell ref="E30:F30"/>
    <mergeCell ref="L30:O31"/>
    <mergeCell ref="E31:F31"/>
    <mergeCell ref="E33:F33"/>
    <mergeCell ref="L33:O35"/>
    <mergeCell ref="E34:F34"/>
    <mergeCell ref="E35:F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Requisiti_Accreditamento_XXXVII</vt:lpstr>
      <vt:lpstr>Collegio XXXVII</vt:lpstr>
      <vt:lpstr>Importi banca dati MIUR-ACCRED.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Risorto</dc:creator>
  <cp:lastModifiedBy>Leonardo Risorto</cp:lastModifiedBy>
  <cp:lastPrinted>2014-02-26T08:06:58Z</cp:lastPrinted>
  <dcterms:created xsi:type="dcterms:W3CDTF">2013-11-11T14:22:21Z</dcterms:created>
  <dcterms:modified xsi:type="dcterms:W3CDTF">2021-04-26T18:33:34Z</dcterms:modified>
</cp:coreProperties>
</file>